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OASIS\M60GESTHD\Année 2\Mémoire\"/>
    </mc:Choice>
  </mc:AlternateContent>
  <bookViews>
    <workbookView xWindow="0" yWindow="0" windowWidth="25200" windowHeight="11412"/>
  </bookViews>
  <sheets>
    <sheet name="Réponses brutes" sheetId="1" r:id="rId1"/>
    <sheet name="Données pour graphiques" sheetId="3" r:id="rId2"/>
    <sheet name="Graphiques" sheetId="2" r:id="rId3"/>
    <sheet name="Secteur" sheetId="5" r:id="rId4"/>
  </sheets>
  <definedNames>
    <definedName name="_xlnm._FilterDatabase" localSheetId="0" hidden="1">'Réponses brutes'!$A$1:$AE$132</definedName>
  </definedNames>
  <calcPr calcId="162913"/>
</workbook>
</file>

<file path=xl/calcChain.xml><?xml version="1.0" encoding="utf-8"?>
<calcChain xmlns="http://schemas.openxmlformats.org/spreadsheetml/2006/main">
  <c r="H16" i="3" l="1"/>
  <c r="H18" i="3"/>
  <c r="H17" i="3"/>
  <c r="H34" i="3" l="1"/>
  <c r="H33" i="3"/>
  <c r="H32" i="3"/>
  <c r="K34" i="3"/>
  <c r="K33" i="3"/>
  <c r="K32" i="3"/>
  <c r="N34" i="3"/>
  <c r="N33" i="3"/>
  <c r="N32" i="3"/>
  <c r="Q34" i="3"/>
  <c r="Q33" i="3"/>
  <c r="Q32" i="3"/>
  <c r="E34" i="3"/>
  <c r="E33" i="3"/>
  <c r="E32" i="3"/>
  <c r="B34" i="3"/>
  <c r="B33" i="3"/>
  <c r="B32" i="3"/>
  <c r="N19" i="3"/>
  <c r="N18" i="3"/>
  <c r="N17" i="3"/>
  <c r="N16" i="3"/>
  <c r="K24" i="3"/>
  <c r="K23" i="3"/>
  <c r="K22" i="3"/>
  <c r="K18" i="3"/>
  <c r="K17" i="3"/>
  <c r="K16" i="3"/>
  <c r="E24" i="3"/>
  <c r="E25" i="3"/>
  <c r="E23" i="3"/>
  <c r="E22" i="3"/>
  <c r="H22" i="3"/>
  <c r="H23" i="3"/>
  <c r="H24" i="3"/>
  <c r="E18" i="3"/>
  <c r="E17" i="3"/>
  <c r="E16" i="3"/>
  <c r="B28" i="3"/>
  <c r="B27" i="3"/>
  <c r="B26" i="3"/>
  <c r="B24" i="3"/>
  <c r="B25" i="3"/>
  <c r="B20" i="3"/>
  <c r="B19" i="3"/>
  <c r="B18" i="3"/>
  <c r="B17" i="3"/>
  <c r="B16" i="3"/>
  <c r="Q28" i="3"/>
  <c r="Q27" i="3"/>
  <c r="Q26" i="3"/>
  <c r="Q25" i="3"/>
  <c r="Q24" i="3"/>
  <c r="Q20" i="3"/>
  <c r="Q19" i="3"/>
  <c r="Q18" i="3"/>
  <c r="Q17" i="3"/>
  <c r="Q16" i="3"/>
  <c r="Q12" i="3"/>
  <c r="Q11" i="3"/>
  <c r="Q10" i="3"/>
  <c r="Q6" i="3"/>
  <c r="Q5" i="3"/>
  <c r="Q4" i="3"/>
  <c r="Q3" i="3"/>
  <c r="Q2" i="3"/>
  <c r="N12" i="3"/>
  <c r="N11" i="3"/>
  <c r="N10" i="3"/>
  <c r="N9" i="3"/>
  <c r="K12" i="3"/>
  <c r="K11" i="3"/>
  <c r="K10" i="3"/>
  <c r="K9" i="3"/>
  <c r="N5" i="3"/>
  <c r="N4" i="3"/>
  <c r="N3" i="3"/>
  <c r="N2" i="3"/>
  <c r="K5" i="3"/>
  <c r="K4" i="3"/>
  <c r="K3" i="3"/>
  <c r="K2" i="3"/>
  <c r="H11" i="3"/>
  <c r="H10" i="3"/>
  <c r="H9" i="3"/>
  <c r="H8" i="3"/>
  <c r="H7" i="3"/>
  <c r="H6" i="3"/>
  <c r="H5" i="3"/>
  <c r="H4" i="3"/>
  <c r="H3" i="3"/>
  <c r="H2" i="3"/>
  <c r="E11" i="3"/>
  <c r="E10" i="3"/>
  <c r="E9" i="3"/>
  <c r="E8" i="3"/>
  <c r="E7" i="3"/>
  <c r="E6" i="3"/>
  <c r="E5" i="3"/>
  <c r="E4" i="3"/>
  <c r="E3" i="3"/>
  <c r="E2" i="3"/>
  <c r="B12" i="3"/>
  <c r="B11" i="3"/>
  <c r="B10" i="3"/>
  <c r="B9" i="3"/>
  <c r="B8" i="3"/>
  <c r="B2" i="3"/>
  <c r="B4" i="3"/>
  <c r="B3" i="3"/>
  <c r="N20" i="3" l="1"/>
  <c r="Q35" i="3"/>
  <c r="N35" i="3"/>
  <c r="K35" i="3"/>
  <c r="H35" i="3"/>
  <c r="E35" i="3"/>
  <c r="B35" i="3"/>
  <c r="E26" i="3"/>
  <c r="B21" i="3"/>
  <c r="Q13" i="3"/>
  <c r="H19" i="3"/>
  <c r="K25" i="3"/>
  <c r="K19" i="3"/>
  <c r="K6" i="3"/>
  <c r="H25" i="3"/>
  <c r="E19" i="3"/>
  <c r="B29" i="3"/>
  <c r="Q29" i="3"/>
  <c r="Q21" i="3"/>
  <c r="E12" i="3"/>
  <c r="Q7" i="3"/>
  <c r="B13" i="3"/>
  <c r="B5" i="3"/>
  <c r="N13" i="3"/>
  <c r="K13" i="3"/>
  <c r="N6" i="3"/>
  <c r="H12" i="3"/>
</calcChain>
</file>

<file path=xl/sharedStrings.xml><?xml version="1.0" encoding="utf-8"?>
<sst xmlns="http://schemas.openxmlformats.org/spreadsheetml/2006/main" count="2848" uniqueCount="439">
  <si>
    <t>Timestamp</t>
  </si>
  <si>
    <t>Vous vous identifiez comme</t>
  </si>
  <si>
    <t>Vous avez entre</t>
  </si>
  <si>
    <t>Quelle est votre occupation professionnelle? (fonction et secteur)</t>
  </si>
  <si>
    <t>Quel était votre pourcentage de télétravail avant le confinement de mars 2020?</t>
  </si>
  <si>
    <t>Quel est votre pourcentage de télétravail depuis le confinement de mars 2020?</t>
  </si>
  <si>
    <t>Quelle était votre niveau de motivation au travail avant le confinement de mars 2020?</t>
  </si>
  <si>
    <t>Quelle est votre niveau de motivation au travail depuis le confinement de mars 2020</t>
  </si>
  <si>
    <t>Quelle était votre niveau de satisfaction au travail avant le confinement de mars 2020?</t>
  </si>
  <si>
    <t>Quelle est votre niveau de satisfaction au travail depuis le confinement de mars 2020</t>
  </si>
  <si>
    <t>Depuis le télétravail obligatoire, comment évaluez-vous votre niveau d'efficacité (3 = même efficacité qu'avant le confinement)?</t>
  </si>
  <si>
    <t>Depuis mars 2020 et le début du télétravail obligatoire vous vous sentez...</t>
  </si>
  <si>
    <t>Depuis mars 2020 votre charge de travail (3 = est restée inchangée)</t>
  </si>
  <si>
    <t>Depuis mars 2020 votre charge mentale par rapport à vos missions au travail (3 = est restée inchangée)</t>
  </si>
  <si>
    <t xml:space="preserve">Disposez-vous d'un endroit de travail adapté au travail à domicile? </t>
  </si>
  <si>
    <t xml:space="preserve">Souhaiteriez-vous continuer à télétravailler après le retour en présentiel? </t>
  </si>
  <si>
    <t xml:space="preserve">Depuis le confinement et le télétravail obligatoire vos échanges avec votre supérieur.e direct </t>
  </si>
  <si>
    <t>Avant le télétravail obligatoire, quelle était la fréquence de vos échanges avec votre supérieur.e direct ?</t>
  </si>
  <si>
    <t xml:space="preserve">Depuis le télétravail obligatoire, quelle est la fréquence de vos échanges avec votre supérieur.e direct ?  </t>
  </si>
  <si>
    <t>Depuis le télétravail obligatoire, vous avez l'impression que la confiance que votre supérieur.e direct a en vous</t>
  </si>
  <si>
    <t>Depuis le télétravail obligatoire, vos échanges formels avec votre équipe (réunion d'équipe, etc.)</t>
  </si>
  <si>
    <t>Depuis le télétravail obligatoire, vos échanges informels avec votre équipe ("discussions de couloir", etc.)</t>
  </si>
  <si>
    <t xml:space="preserve">Depuis le télétravail obligatoire, vous sentez-vous plus ou moins isolé.e de vos collègues? </t>
  </si>
  <si>
    <t xml:space="preserve">Pourriez-vous en quelques lignes expliquer les initiatives que votre entreprise ou vos supérieurs ont mis en place  à votre égard pendant le confinement et le télétravail obligatoire et que vous avez perçues positivement (incitatif financier, achat de matériel de télétravail, team building, apéro virtuel, etc.) ? </t>
  </si>
  <si>
    <t>Diriez-vous que le COVID-19 et le télétravail ont impacté négativement votre travail au cours de la dernière année</t>
  </si>
  <si>
    <t>Diriez-vous que le COVID-19 et le télétravail ont impacté négativement votre motivation à travailler au cours de la dernière année</t>
  </si>
  <si>
    <t>Diriez-vous que le COVID-19 et le télétravail ont impacté négativement votre état de santé physique au cours de la dernière année</t>
  </si>
  <si>
    <t>Diriez-vous que le COVID-19 et le télétravail ont impacté négativement votre état de santé mentale au cours de la dernière année</t>
  </si>
  <si>
    <t>Diriez-vous que le COVID-19 et le télétravail ont impacté négativement votre équilibre entre vie de famille et vie professionnelle au cours de la dernière année</t>
  </si>
  <si>
    <t>Diriez-vous que le COVID-19 et le télétravail ont impacté négativement votre sentiment d'appartenance à votre entreprise au cours de la dernière année</t>
  </si>
  <si>
    <t xml:space="preserve">Utilisez cet espace pour nous faire part de tout autre commentaire que vous souhaiteriez partager par rapport à votre situation en télétravail depuis mars 2020. Merci de votre participation! </t>
  </si>
  <si>
    <t>Femme</t>
  </si>
  <si>
    <t>26-35 ans</t>
  </si>
  <si>
    <t>employée (et bwibwi professionnel)</t>
  </si>
  <si>
    <t>Moins fatigué.e par le travail que d'habitude</t>
  </si>
  <si>
    <t>Oui, si je pouvais choisir j'opterais pour 50% à 90% de télétravail et le reste en présentiel</t>
  </si>
  <si>
    <t>sont restés inchangés</t>
  </si>
  <si>
    <t>hebdomadaire ou moins</t>
  </si>
  <si>
    <t>2-3 fois par semaine</t>
  </si>
  <si>
    <t>est restée inchangée</t>
  </si>
  <si>
    <t>ont diminué</t>
  </si>
  <si>
    <t>Je me sens plus isolé.e de mes collègues qu'avant le télétravail obligatoire</t>
  </si>
  <si>
    <t>indemnité télétravail, réductions, apéros virtuels, quizz en ligne, coffrets cadeaux</t>
  </si>
  <si>
    <t>Non</t>
  </si>
  <si>
    <t>Oui</t>
  </si>
  <si>
    <t>46-55 ans</t>
  </si>
  <si>
    <t xml:space="preserve">Employé </t>
  </si>
  <si>
    <t>La situation n'a pas impacté mon état de fatigue</t>
  </si>
  <si>
    <t>Oui, si je pouvais choisir j'opterais pour 100% de télétravail</t>
  </si>
  <si>
    <t>hebdomadaires ou moins</t>
  </si>
  <si>
    <t>Je ne suis pas en mesure de répondre</t>
  </si>
  <si>
    <t>Je n'ai pas l'impression d'être plus ou moins isolé.e de mes collègues qu'avant le télétravail obligatoire</t>
  </si>
  <si>
    <t xml:space="preserve">Rien : aucune prime de télétravail </t>
  </si>
  <si>
    <t>18-25 ans</t>
  </si>
  <si>
    <t xml:space="preserve">Employé - secteur pharmaceutique </t>
  </si>
  <si>
    <t>Oui, si je pouvais choisir j'opterais pour 50% à 90% de présentiel et le reste en télétravail</t>
  </si>
  <si>
    <t xml:space="preserve">Procuration de matériel adapté afin de travailler dans de bonnes conditions à la maison ( 2 écrans externes, casque, clavier,..) </t>
  </si>
  <si>
    <t xml:space="preserve"> </t>
  </si>
  <si>
    <t>Homme</t>
  </si>
  <si>
    <t>Informatique</t>
  </si>
  <si>
    <t>Plus fatigué.e par le travail que d'habitude</t>
  </si>
  <si>
    <t>journaliers</t>
  </si>
  <si>
    <t xml:space="preserve">Quelques événements en ligne, comme un escape game virtuel. Congés les vendredi après midi pendant l'été. 3 jours de congés offerts en août. </t>
  </si>
  <si>
    <t>HR Consultant dans les Life Sciences</t>
  </si>
  <si>
    <t>Réunions en visio plus régulières</t>
  </si>
  <si>
    <t>Préfère ne pas se prononcer ou pas en mesure de répondre</t>
  </si>
  <si>
    <t>gestionnaire de programme universitaire</t>
  </si>
  <si>
    <t>prime, achat matériel (très minimes)</t>
  </si>
  <si>
    <t>Cadre- secteur bancaire</t>
  </si>
  <si>
    <t>Apero virtuels, jeux virtuels, bons d achats</t>
  </si>
  <si>
    <t>55+ ans</t>
  </si>
  <si>
    <t>Assistante administrative - UCLouvain</t>
  </si>
  <si>
    <t>Tout petit incitatif financier</t>
  </si>
  <si>
    <t>Emplopyés administrative (université)</t>
  </si>
  <si>
    <t>a diminué</t>
  </si>
  <si>
    <t>Achat de matériel adapté au télétravail, réunions virtuelles informelles régulières, "apéro" virtuel (2x si ma mémoire est bonne), participation aux frais de télétravail (mais minime...)</t>
  </si>
  <si>
    <t>Employé communication officer en secteur bancaire</t>
  </si>
  <si>
    <t xml:space="preserve">Possibilité d’achat de matériel It (écran clavier), événements virtuels (quiz) , événements sportifs à distance (pour plusieurs équipes) </t>
  </si>
  <si>
    <t xml:space="preserve">Le télétravail permet des horaires plus flexibles et facilitent l’organisation de la vie de famille. Ce qui compte ce sont les tâches effectuées pas les heures passées devant l’écran. Toutefois le manque de relations avec les collègues se ressent, le transfert d’info informelle, les bruits de couloirs ne sont plus là et cela diminue le sentiment d’appartenance à l’entreprise. </t>
  </si>
  <si>
    <t xml:space="preserve">Kinésithérapeute - médical </t>
  </si>
  <si>
    <t>Non, si je pouvais j'opterais pour 100% de présentiel</t>
  </si>
  <si>
    <t xml:space="preserve">Mise en place de discussions de type apéro virtuel, discussion et réflexion autour du covid19 et son impact sociétal. Discussions quotidiennes avec les collègues via un groupe WhatsApp. </t>
  </si>
  <si>
    <t>Agent administratif - secteur enseignement</t>
  </si>
  <si>
    <t>a augmentée</t>
  </si>
  <si>
    <t>ont augmentés</t>
  </si>
  <si>
    <t>Mise en place de Morning café quotidiens pour casser l'isolement, achat de matériel ergo, team building, séances bien-être. Suivi de formations beaucoup plus simple en ligne.</t>
  </si>
  <si>
    <t xml:space="preserve">Attention, il est difficile de répondre aux questions "Diriez-vous que le COVID-19 et le télétravail ont impacté négativement votre ******" car pour moi ce sont deux dimensions différentes. J'ai répondu par la positive à deux questions: 
1) Mon état de santé physique, car je bouge effectivement moins mais ceci a pour cause principalement le Covid. Hors Covid, je me déplacerais ou me serais déplacé beaucoup plus.
2) Mon sentiment d'appartenance à mon entreprise. La cause de cette réponse positive concerne uniquement le covid et la gestion des regles sanitaires et protocoles par mon entreprise ainsi que sa prise de position concernant la situation. En aucun cas le télétravail aura diminué mon sentiment d'appartenance à mon entreprise !
Cette distinction est plus qu'importante étant donné ma parception plus que positive du télétravail. </t>
  </si>
  <si>
    <t xml:space="preserve">Consultant services informatiques </t>
  </si>
  <si>
    <t>ont augmenté</t>
  </si>
  <si>
    <t xml:space="preserve">Achat de material, Apéro virtuel, escape game virtuelle, pause café informelle </t>
  </si>
  <si>
    <t>36-45 ans</t>
  </si>
  <si>
    <t>employée administrative, secteur de l'éducation</t>
  </si>
  <si>
    <t>Très vite, un rendez-vous quotidien informel a été instauré dans l'équipe restreinte, cela a énormément contribué à garder ma motivation et ma productivité. A plus large échelle, nous avons reçu des mails de remerciements et d'encouragements, ce qui est toujours agréable mais aussi du matériel pour améliorer notre espace de travail, du coaching, des jours de congés compensatoires et avons fait plusieurs réunions formelles ou informelles pour continuer à célébrer les bonnes nouvelles.</t>
  </si>
  <si>
    <t>Coordinatrice de labo en recherche clinique pour Pfizer</t>
  </si>
  <si>
    <t>Rien du tout</t>
  </si>
  <si>
    <t xml:space="preserve">Spécialiste éclairage résidentiel </t>
  </si>
  <si>
    <t xml:space="preserve">Une compensation financière les jours de télétravail 
Un support ICT plus étendu 
Les communications Teams 
Formations Teams </t>
  </si>
  <si>
    <t>Je trouve que le faite d’avoir obligé les sociétés réfractaires au télétravail était une bonne chose sans quoi nous n’aurions jamais franchi le cap dans notre société, et qu’au final on y gagne beaucoup en qualité de vie.</t>
  </si>
  <si>
    <t>Consultante/Manager</t>
  </si>
  <si>
    <t xml:space="preserve">Apéros virtuels avec livraison de pack apero, morning coffee, escape game en ligne, tous les jeudis midis session d’information pour tenir au courant de l’évolution de la boîte et des mesures </t>
  </si>
  <si>
    <t>Ingenieur IT</t>
  </si>
  <si>
    <t>Un team building virtuel
Pas d'aide financière, rien d'organisé pour maintenir une cohésion</t>
  </si>
  <si>
    <t xml:space="preserve">Chef de projet dans le secteur pharmaceutique </t>
  </si>
  <si>
    <t>Indemnités de télétravail, prêt d’un écran, possibilité d’acheter des chaises de bureau à prix attractif</t>
  </si>
  <si>
    <t>Consultant dans l’IT comptable</t>
  </si>
  <si>
    <t>Rien</t>
  </si>
  <si>
    <t>Ingénieur forestier - SPW DNF</t>
  </si>
  <si>
    <t>- prime mensuelles  de télétravail de 19 euros 
- diners virtuels (mais l’initiative n a duré que quelques semaines)</t>
  </si>
  <si>
    <t xml:space="preserve">Ce n est pas tellement le covid et le télétravail en tant que tel qui ont des impacts négatifs de mon côté mais principalement le manque d initiatives de la part de mon supérieur hiérarchique. En effet, il est nettement moins adepte de la technologie et donc peu de reunions d équipe à distance ont été mises en place et donc une perte presque complète de contacts au sein de l équipe. </t>
  </si>
  <si>
    <t>Gestionnaire de dossiers étudiants</t>
  </si>
  <si>
    <t>quelques achats de matériel télétravail</t>
  </si>
  <si>
    <t>employée administrative - secteur universitaire</t>
  </si>
  <si>
    <t>achat de matériel offrant plus d'aisance dans le télétravail (souris ergonomique, casque)</t>
  </si>
  <si>
    <t>Agente Specialisée SST et SSH</t>
  </si>
  <si>
    <t>Matériel informatique et fournitures procuré par le chef de service et une (maigre) compensation pour les frais internet et éléctricité consommer cette année 20-21</t>
  </si>
  <si>
    <t>J'ai adoré télétravailler au long de cette année (je télétravaillais déjà à 100% depuis chez moi de 2018 à 2020 lorsque je travaillais dans le privé)! Pour moi cela est un gain de temps et d'énergie: je suis mieux concentrée, je ne suis pas interrompue ni dérangée par le bruit et les collègues qui papotent ou hurlent à travers le bureau. Je suis dans le calme et la concentration 100% du temps! J'ai adoré avoir cette flexibilité et cette indépendance sans voir ma quantité et qualité de travail affectée. Niveau mental le COVID19 m'a fortement déprimée car on ne pouvait plus aller nulle part, ni prendre de vacances! Par contre le télétravail a eu un impact ultra positif sur mon mental et m'a permis de réduire énormément la charge mentale et de tenir le coup:
- pas d'aller-retour en voiture/transport entre travail/domicile
- pas d'embouteillages, pas de retard et donc moins de stress
- pas de perte de temps en trajets et donc permet de dormir plus longtemps, de mieux manger et de profiter de ses pauses en se déconnectant du travail
- moins de frais d'essence, moins de pollution, plus écologique
- plus de flexibilité entre professionnel et privé
- et surtout beaucoup moins d'heures supplémentaires à faire que lorsqu'on est en présentiel!(l'UCLouvain championne en heures sups': j'ai jamais autant donné de mon temps, gratuitement et sans compensation, qu'à l'UCL).
J'espère réellement qu'au lieu de limiter le télétravail, les entreprises, et ce compris l'UCLouvain, laisseront le choix aux employés, qui l'aiment et le souhaitent, de télétravailler à 100% (si leurs fonctions le permettent) plutôt qu'un télétravail structurel de 2 jours/semaine. Laissons le choix à ceux qui veulent être en présentiel, d'être en présentiel et ceux qui aiment le télétravail, de télétravailler. :)</t>
  </si>
  <si>
    <t xml:space="preserve">Attachée, Fonction publique régionale </t>
  </si>
  <si>
    <t>35€/mois pour couvrir frais de télétravail, quiz virtuel en équipe</t>
  </si>
  <si>
    <t>Bénéfique sur la flexibilité des horaires et gain de temps important sur les trajets domicile-travail, perte d'informations car plus d'échanges informels (obligé de fixer des rdv Teams - vu le nombre d'autres réunions, peu de possibilité), équipement qui arrive au compte-gouttes (un an pour avoir un téléphone professionnel, utilisation tardivede la signature électronique), a permis de vérifier que le travail était tout à fait faisable 100% à distance (ce que je savais déjà), pression pour revenir au bureau pendant l'été 2020 jusqu'au 2ème confinement + maintenant si on vient, nous demande de venir les jours où d'autres sont présents (ok pour l'aspect sociabilisation mais en général vient surtout au bureau quand à besoin de qqchose sans avoir à se coordonner avec les autres)</t>
  </si>
  <si>
    <t>CLC SSH</t>
  </si>
  <si>
    <t>achat de matériel bien-être, chocolats de Pâques, séance de coaching bien-être avec kiné</t>
  </si>
  <si>
    <t>Service public</t>
  </si>
  <si>
    <t>Aucune</t>
  </si>
  <si>
    <t>Bancaire- Coordinatrice de tests</t>
  </si>
  <si>
    <t>Un meeting général par trimestre. C’est tout.</t>
  </si>
  <si>
    <t>gestion des salaires (fonction cadre non-dirigeant), secteur bancaire</t>
  </si>
  <si>
    <t>bonus (plutôt en raison de la surcharge de travail suite au burnout des collègues que pour le télétravail lui-même), cadeau personnel de ma supérieure (en remerciement de mon implication), augmentation du forfait net de télétravail et intervention financière dans le matériel IT en cas d'augmentation du % de télétravail de 40 à 80% (à venir).</t>
  </si>
  <si>
    <t>La perte de motivation et de satisfaction au travail a été provoquée par la surcharge de travail liée au burnout de 2 collègues dans mon équipe de 4, burnout directement lié au télétravail. Au début du confinement, j'ai vécu le télétravail de manière très positive. C'est pourquoi, je souhaite passer à 80% de TT (contre 40 avant). La situation s'est fortement dégradée pour les raisons précitées.</t>
  </si>
  <si>
    <t xml:space="preserve">Ingénieur, pharmaceutique </t>
  </si>
  <si>
    <t>Data Specialist Banque</t>
  </si>
  <si>
    <t>petite intervention financière et possibilité d'achat de matériel</t>
  </si>
  <si>
    <t xml:space="preserve">Comptable grande distribution </t>
  </si>
  <si>
    <t>?</t>
  </si>
  <si>
    <t>Consultante informatique dans les ressources humaines</t>
  </si>
  <si>
    <t>Prime mensuelle de télétravail, petit panier apéro reçu à domicile pour chacun, apéros virtuels, et mail hebdomadaire du CEO avec un suivi de la situation de nos clients et de notre société (impacts éventuels, perte de clients, chômage économique pour certains ou non, regles d'entreprise, etc).</t>
  </si>
  <si>
    <t xml:space="preserve">Certains de mes clients ont été forcés de passer au télétravail et ils se sont aperçus que c'était finalement quelque chose de faisable et de bénéfique, tant pour les collaborateurs internes que externes. La confiance dans notre métier est devenue plus forte car ils ont vu que même si le consultant n'est pas sur place, il bosse quand même. Le résultat est devenu plus important que la présence et ca c'est un sacré pas en avant. </t>
  </si>
  <si>
    <t>employé de banque</t>
  </si>
  <si>
    <t>pas de mesure particulière</t>
  </si>
  <si>
    <t>Consultant en Finance</t>
  </si>
  <si>
    <t>Rien de special</t>
  </si>
  <si>
    <t>Attachée dans le RH dans le secteur public (fédéral)</t>
  </si>
  <si>
    <t>Un team building virtuel en décembre, pauses café avec des collègues d’autres services, newsletter avec des petits « concours » du plus beau masque/partage d’interview de nouveaux collègues/infos sur les anniversaires du mois.</t>
  </si>
  <si>
    <t>Employé secteur bancaire</t>
  </si>
  <si>
    <t xml:space="preserve">Peu d’initiatives </t>
  </si>
  <si>
    <t>Project analyst, Pharmaceutique</t>
  </si>
  <si>
    <t xml:space="preserve">La plupart des initiatives (apéro virtuel etc) sont davantage perçues comme une corvée pour cocher la case teambuilding de la to do list qu'un réel moment d'échange. En revanche, la confiance dans la façon individuelle d'atteindre les résultats est nécessaire et fut plus qu'appréciée! </t>
  </si>
  <si>
    <t>On se concentre enfin sur le résultat plus que sur l'apparence. Fini le alt+tab pour cacher Facebook quand le manager passe, fini le présentéisme où tout le monde attend que le manager quitte le bureau pour se précipiter de partir juste après en ayant fait semblant d'être occupé jusque tard. Enfin, le travail et les résultats sont valorisés et on peut, comme on dit, "cut the bullshit"</t>
  </si>
  <si>
    <t>Federation, assistante de direction</t>
  </si>
  <si>
    <t>Apero virtuel, petite intervention ds les frais, proposition cours de yoga en ligne</t>
  </si>
  <si>
    <t>Secrétaire dans une administration locale</t>
  </si>
  <si>
    <t>Rien de particulier</t>
  </si>
  <si>
    <t>Administration-IT</t>
  </si>
  <si>
    <t xml:space="preserve">Possibilité d'avoir du matériel supplémentaire (2eme écran, imprimante, chaise de bureau, etc...).
</t>
  </si>
  <si>
    <t xml:space="preserve">Employée bancaire </t>
  </si>
  <si>
    <t xml:space="preserve">Rien de tout ça </t>
  </si>
  <si>
    <t xml:space="preserve">Un gain de temps si précieux chaque jour dans les transports. Dans mon cas, j ai du aller sur place une vingtaine de fois au plus fort de la pandémie et ceci pour un projet sur les automates tests , avec ma voiture car peur de prendre le train </t>
  </si>
  <si>
    <t>Project manager phytopharmaceutique</t>
  </si>
  <si>
    <t>Des dérogations pour travailler sur place</t>
  </si>
  <si>
    <t>Attention mon cas est particulier car porteur d un projet associé à une start up</t>
  </si>
  <si>
    <t xml:space="preserve">Documentaliste secteur enseignement </t>
  </si>
  <si>
    <t>Achat d’ordinateur personnel</t>
  </si>
  <si>
    <t xml:space="preserve">Dessinateur </t>
  </si>
  <si>
    <t>Nul</t>
  </si>
  <si>
    <t>Ingénieur dans le secteur des équipements médicaux</t>
  </si>
  <si>
    <t>Apéros virtuels, groupe de « détente » sur Teams</t>
  </si>
  <si>
    <t>Employé, service public</t>
  </si>
  <si>
    <t>Gtrevl'b</t>
  </si>
  <si>
    <t>Conseillère - construction</t>
  </si>
  <si>
    <t xml:space="preserve">Aperos virtuels, mise à disposition d'équipement (casque, écran,..) </t>
  </si>
  <si>
    <t xml:space="preserve">Employée </t>
  </si>
  <si>
    <t xml:space="preserve">Réunion Teams </t>
  </si>
  <si>
    <t xml:space="preserve">Employée pour le secteur public fédéral </t>
  </si>
  <si>
    <t>Soutien psychologique 
Apéro virtuel
Légère compensation financière depuis janvier 2021
Adaptation de certains congés,...</t>
  </si>
  <si>
    <t xml:space="preserve">Cadre secteur financier </t>
  </si>
  <si>
    <t xml:space="preserve">Rien… </t>
  </si>
  <si>
    <t>Legal Counsel - Administration</t>
  </si>
  <si>
    <t xml:space="preserve">Primes mensuelles pour l’acquisition de matériel et la couverture des frais. </t>
  </si>
  <si>
    <t xml:space="preserve">Le télétravail est l’opportunité parfaite pour développer l’autonomie des travailleurs. Leur laisser gérer, dans la limite des exigences de l’équipe et de projets, leur emploi du temps et leurs échéances. C’est un moyen de gagner en confiance et en responsabilité. Sans oublier l’impact ultra positif sur l’équilibre vie privée/vie professionnelle ainsi que le gain de temps dans les transports. </t>
  </si>
  <si>
    <t>Secteur énergétique, responsable de l’exploitation de stations services</t>
  </si>
  <si>
    <t>Réunion annuelle  en ligne avec dj et apero</t>
  </si>
  <si>
    <t>Consultant en pharmaceutique</t>
  </si>
  <si>
    <t xml:space="preserve">Conseils sur le télétravail et possibilité d'emprunt de matériel </t>
  </si>
  <si>
    <t>Coordinateur d'équipe dans l'accueil temps libre</t>
  </si>
  <si>
    <t xml:space="preserve">Néant </t>
  </si>
  <si>
    <t>Employee mutuelle</t>
  </si>
  <si>
    <t>Rien j avais déjà pc du boulot aucun incitant financier</t>
  </si>
  <si>
    <t>Conseiller en prévention - maintenance technique de bâtiments</t>
  </si>
  <si>
    <t>Rien de particulier.  Je disposait déjà d'une indemnité mensuelle avant.</t>
  </si>
  <si>
    <t>Ma fonction m'offre une très grande indépendance.  Le covid a cependant limité beaucoup mes interventions sur le terrain.</t>
  </si>
  <si>
    <t>Employée bancaire - gestion de projets</t>
  </si>
  <si>
    <t>Compensation de 7,50€/jour - e-apéro (initiative de l'équipe et non du management)</t>
  </si>
  <si>
    <t>IT strategy advisor &amp; Program Manager dans le secteur financier</t>
  </si>
  <si>
    <t>Outils de communication (Teams), achat de matériel</t>
  </si>
  <si>
    <t>incitant financier, matériel, connectivité et outils</t>
  </si>
  <si>
    <t>Banquier</t>
  </si>
  <si>
    <t>Apéro, BBQ, …</t>
  </si>
  <si>
    <t xml:space="preserve">Juriste en compagnie d'assurance </t>
  </si>
  <si>
    <t>Compensation financière, apero virtuel, réunions teams</t>
  </si>
  <si>
    <t xml:space="preserve">Employé secteur bancaire </t>
  </si>
  <si>
    <t>Na</t>
  </si>
  <si>
    <t>Consultance - Rh</t>
  </si>
  <si>
    <t>Fourniture de matériel, augmentation de l’utilisation des outils (teams,…), petites attentions plus régulières (cadeaux/…)</t>
  </si>
  <si>
    <t>Employé de banque</t>
  </si>
  <si>
    <t>Prime télétravail pour compenser les couts</t>
  </si>
  <si>
    <t>employée administrative au sein d'une faculté du secteur SSH</t>
  </si>
  <si>
    <t>jours de congé supplémentaires, achat matériel télétravail, mini aide financière</t>
  </si>
  <si>
    <t>mes réponses sont une moyenne de la situation. Il y a eux des périodes avant une surcharge de travail importante suite à la crise covid-19, des petites périodes très courtes de fatigue du télétravail mais dans l'ensemble mes réponses expriment bien comment j'ai vécu la situation. Une chose néanmoins, cette crise a eu malheureusement un impact sur ma consommation d’alcool qui a augmentée par les apéros et le besoin/envie d’être un peu festif dans cette période qui était parfois très morose.</t>
  </si>
  <si>
    <t>Attachée recherche et développement dans le secteur publique</t>
  </si>
  <si>
    <t xml:space="preserve">Proposition de double écran 
Team building mais organisé par les collaborateurs…
Compensation financière pour l’électricité </t>
  </si>
  <si>
    <t>Employe - Secteur bancaire</t>
  </si>
  <si>
    <t>Réunions informelles 
Prises de contact 
Prime de télétravail 
Petits cadeaux 
Apéro virtuels
Jeux en équipes</t>
  </si>
  <si>
    <t xml:space="preserve">Une belle opportunité </t>
  </si>
  <si>
    <t>banquier en investissement et assurance</t>
  </si>
  <si>
    <t>rien</t>
  </si>
  <si>
    <t>Employe de banque</t>
  </si>
  <si>
    <t>Prime Télé travail et souplesse heures de travail surtout</t>
  </si>
  <si>
    <t xml:space="preserve">Employé administratif secteur bancaire ? </t>
  </si>
  <si>
    <t>À statut intérim n'a pas bénéficié des avantages financier</t>
  </si>
  <si>
    <t>Employée banque</t>
  </si>
  <si>
    <t>Matériel</t>
  </si>
  <si>
    <t>Developpeur</t>
  </si>
  <si>
    <t>Très peu de participation. Aucun event.</t>
  </si>
  <si>
    <t xml:space="preserve">Employée secteur public </t>
  </si>
  <si>
    <t xml:space="preserve">Achat de matériel, team building, team café </t>
  </si>
  <si>
    <t>Management - banking service</t>
  </si>
  <si>
    <t>On a une flexibilité qui fonctionne dans les deux senses. Les meetings sont devenus plus 'amicale' et il y a de temps en temps des initiatives FUN activities, e-drinks...</t>
  </si>
  <si>
    <t>coordinatrice</t>
  </si>
  <si>
    <t>la mise en place des tâches non prévues avant le confinement et des outils</t>
  </si>
  <si>
    <t>médecin</t>
  </si>
  <si>
    <t>pc portable</t>
  </si>
  <si>
    <t>/</t>
  </si>
  <si>
    <t xml:space="preserve">secrétaire administrative au service médical </t>
  </si>
  <si>
    <t>Nous avons eu un questionnaire 1 fois/ mois pour savoir notre état général. Une prime covid a été engagée par notre syndicat et elle a été acceptée par l'employeur. Nous avons eu la bonne nouvelle de la récupération de notre prime de fin d'année à 100% car avant le covid, l'entreprise a rencontré un problème financier et l'employeur prenait 35% de notre prime de fin d'année.  L' avantage du covid si je peux dire, c'est que l'entreprise a fait des économies qui permet de nous rendre ces 35% :-)</t>
  </si>
  <si>
    <t xml:space="preserve">j'ai eu juste besoin d'un petit temps d'adaptation face à  cette situation. J'aime beaucoup le télétravail et je ne compte pas arrêter ;-) </t>
  </si>
  <si>
    <t>Employée administrative - Mutuelle</t>
  </si>
  <si>
    <t>Sans avis.</t>
  </si>
  <si>
    <t xml:space="preserve">ordinateur portable </t>
  </si>
  <si>
    <t>Médecin conseil</t>
  </si>
  <si>
    <t>2 petits cadeaux reçus pour la fête du travail et à l'approche des fêtes de fin d'année</t>
  </si>
  <si>
    <t>Il est très apprécié de pouvoir faire du télétravail qui aurait été toujours mentionné comme impossible avant la crise COVID 19. Cela engendre meilleur equilibre vie privée / vie professionnel, diminue les trajets (gain de temps, écologique, ...). Malgré que je n'ai pas de lieu adapté au travail, les conditions de travail sont biens mieux à la maison qu'au travail (pas de chauffage, pas de climatisation, meilleure concentration sans les bruits de couloir). Cependant, la crise COVID a augmenté notre charge de travail et l'épuisement mental</t>
  </si>
  <si>
    <t xml:space="preserve">Assistante médicale </t>
  </si>
  <si>
    <t xml:space="preserve">Pc portable </t>
  </si>
  <si>
    <t>Banking Support officer</t>
  </si>
  <si>
    <t>employée de banque</t>
  </si>
  <si>
    <t>prime mensuelle de TT</t>
  </si>
  <si>
    <t xml:space="preserve">Avocate </t>
  </si>
  <si>
    <t>NA</t>
  </si>
  <si>
    <t>Employée Bancaire</t>
  </si>
  <si>
    <t>Nous avons fait des apéros virtuels, nous avons reçu des bons d'achats mais pas spécialement pour du matériel de bureau, quelques conseils pour du matériel de bureau mais pas vraiment d'aide financière ce qui est dommage.</t>
  </si>
  <si>
    <t>Je pense qu'en général ma motivation a augmenté ainsi que mon énergie. Je travailles plus qu'au bureau car moins de distractions (pauses cafés entre collègues, papotes, etc...) Le télétravaille me convient tout à fait, 1 ou 2 jours en présentiel et le reste en télétravaille me convient parfaitement. Ce qui ne me plait pas en télétravaille c'est les formations.</t>
  </si>
  <si>
    <t xml:space="preserve">Informaticien - enseignement </t>
  </si>
  <si>
    <t>Agent administratif secteur bancaire</t>
  </si>
  <si>
    <t>Apéro virtuel, jeux quiz, team building, cadeaux envoyés à domicile</t>
  </si>
  <si>
    <t>Chargé de communication dans l'événementiel</t>
  </si>
  <si>
    <t>Un apero virtuel</t>
  </si>
  <si>
    <t>employée</t>
  </si>
  <si>
    <t>.</t>
  </si>
  <si>
    <t xml:space="preserve">Juriste, service public </t>
  </si>
  <si>
    <t xml:space="preserve">Team building virtuel, aucune autre initiative </t>
  </si>
  <si>
    <t xml:space="preserve">Le TT total sans Covid n’aurait pas eu un tel impact négatif. </t>
  </si>
  <si>
    <t>Assistante sociale inami</t>
  </si>
  <si>
    <t xml:space="preserve">Financier, matériel </t>
  </si>
  <si>
    <t>employé administratif dans le secteur bancaire</t>
  </si>
  <si>
    <t>Je ne suis pas en mesure de répondre ou je n'ai pas d'avis sur la question</t>
  </si>
  <si>
    <t>les incentives ludiques viennent plus de l'équipe que du management directement. Une newsletter "santé mentale" a été mise en place mais n'a pas énormément de succès. On a reçu quelques petits cadeaux, mais je pense pas que le télétravail ait changé la donne à ce niveau là (budget event à utiliser). Par contre, on remarque que ce budget event est resté relativement "haut" malgré le fait que notre champ d'actions soit complètement restreint à cause des règles covid.</t>
  </si>
  <si>
    <t>Je fais partie de la minorité qui peut aller au bureau, donc j'en suis très heureux. Mais avant d'avoir pu faire partie du groupe "permanent", je "souffrais" du télétravail comme les autres</t>
  </si>
  <si>
    <t>apéro virtuel, jeux virtuel,et team building//pas incentive financier ni achat de matériel</t>
  </si>
  <si>
    <t>le manque de contact social est très important/élevé</t>
  </si>
  <si>
    <t>Forecaster dans le milieu bancaire</t>
  </si>
  <si>
    <t>Je me sens moins isolé.e de mes collègues qu'avant le télétravail obligatoire</t>
  </si>
  <si>
    <t>Il y a une petite prime par jour presté en télétravail. Des apéros virtuels ont été organisés, des réductions pour l'achat de matériel informatique ont été faites, mais ces derniers points me sont indifférents.</t>
  </si>
  <si>
    <t>Personnellement, j'ai beaucoup apprécié le fait de passer en télétravail. Mon salaire net a augmenté et j'ai plus de temps à consacrer à mes enfants et j'ai plus de flexibilité si je dois m'absenter pour m'en occuper. Je n'ai aucune envie de revenir sur mon lieu de travail</t>
  </si>
  <si>
    <t>Non-binaire</t>
  </si>
  <si>
    <t>bancaire</t>
  </si>
  <si>
    <t>achat de matériel informatique à prix attractif - E-pero - chèques cadeaux - ...</t>
  </si>
  <si>
    <t>Employé service</t>
  </si>
  <si>
    <t>Incitatif financier</t>
  </si>
  <si>
    <t>Coordinatrice back office dans une société logistique</t>
  </si>
  <si>
    <t>Incitatif financier, concours photos, vidéoconférences</t>
  </si>
  <si>
    <t>Employee cadre</t>
  </si>
  <si>
    <t>Offre d'achat de matériel informatique, rétribution par jour, team meetings virtuels (for fun)</t>
  </si>
  <si>
    <t xml:space="preserve">On atteint les limites de ce que le digital aussi performant soit il peut faire : il ne permet de déceler quand le collègue a côté a besoin d'aide ou juste de parler, il ne permet pas partager un plaisir, un fou rire imminent et imprévu sur le moment, il faut organiser ce partage 
En terme de formation. Entendre et voir la façon de faire des autres, pouvoir poser une petite question anodine ... </t>
  </si>
  <si>
    <t xml:space="preserve">Médecin-conseil coordinateur en mutuelle </t>
  </si>
  <si>
    <t xml:space="preserve">Accès à  TEAMS et déménagement du PC fixe du travail au domicile  pour le reste aucun incitant. </t>
  </si>
  <si>
    <t xml:space="preserve">Accès non stop à l'ordi de travail d'où stop journalier difficile et augmentation des horaires </t>
  </si>
  <si>
    <t xml:space="preserve">Chargé d'affaires- Tourisme </t>
  </si>
  <si>
    <t xml:space="preserve">Aucune </t>
  </si>
  <si>
    <t>Même si le télétravail était régi par une CCT, les entreprises n'était pas bien informés tant des dispositions à mettre en place que pour la gestion des équipes. Le management fait défaut pour les entreprises qui se sont vues imposé le télétravail. La recherche d'une rentabilité se fait ressentir.</t>
  </si>
  <si>
    <t>Conseillère en orientation professionnelle (non marchand)</t>
  </si>
  <si>
    <t>Pas de mesure particulière liée au télétravail</t>
  </si>
  <si>
    <t>Responsable communication pour la branche e-commerce d'une entreprise de vente de biens</t>
  </si>
  <si>
    <t>Bon cadeau en remerciement des heures supplémentaires faites à cause du confinement (1x200), e-apero (3-4x) et e-team building (2x)</t>
  </si>
  <si>
    <t xml:space="preserve">J'ai mis beaucoup de oui aux dernières questions, mais je travaillais de base pour le service clients de l'entreprise et on s'en est pris plein la tête. Ça m'a amenée à un burnout et maintenant je remonte, et je ne peux pas dire que le télétravail a aidé, mais c'était surtout un ensemble. En temps "normal", le télétravail me donne bcp plus d'énergie, mais pas actuellement suite à ce passage à vide. </t>
  </si>
  <si>
    <t>Process manager assura</t>
  </si>
  <si>
    <t>Apero virtuel, reunion teams etc...</t>
  </si>
  <si>
    <t xml:space="preserve">Le covid a fait augmenter le digital et diminuer le contact client. On a adapté les procédures et on se rend compte aujourd'hui que se deplacer sur la route est inutile.  Étant en service commercial. 
Le covid a pris mon boulot.
Par contre le presentiel en bureau n'a pas d'intérêt .nous sommes évalués sur les résultats et je trouve ça bcp mieux. </t>
  </si>
  <si>
    <t>médecin conseil mutuelle</t>
  </si>
  <si>
    <t>aucune initiative perçue positivement, pas de matériel adéquat mis à disposition, pts portables mal formatés, lectures pénibles, bugs constants, ni gsm, ni scanner/imprimante/wifi, pas d'incitent financier ni même de dédommagement des frais plus personne n'est accessible, ni l'informatique, ni nos assistantes... c'est " démmerde-toi!"</t>
  </si>
  <si>
    <t>on nous a demandé de faire un travail qui a perdu tout son sens, rien que du formalisme, le fond est complètement zappé. de + au vu des conditions de travail impossibles, sentiment très frustrant de travailler + pour un résultat médiocre sans parler de l''épuisement. ttes les conditions sont remplies pour conduire au burn-out.  je suis et je reste très motivée au travail, le mois prochain j'aurai 68 ans et je travaille toujours en contrat tps plein, mais vraiment, il faut s'accrocher, on fait actuellement tout pour démotiver tout le monde</t>
  </si>
  <si>
    <t>Age</t>
  </si>
  <si>
    <t>Genre</t>
  </si>
  <si>
    <t>18-25</t>
  </si>
  <si>
    <t>26-35</t>
  </si>
  <si>
    <t>36-45</t>
  </si>
  <si>
    <t>46-55</t>
  </si>
  <si>
    <t>55+</t>
  </si>
  <si>
    <t>Total</t>
  </si>
  <si>
    <t>% TT avant 2020</t>
  </si>
  <si>
    <t>10-20%</t>
  </si>
  <si>
    <t>20-30%</t>
  </si>
  <si>
    <t>30-40%</t>
  </si>
  <si>
    <t>40-50%</t>
  </si>
  <si>
    <t>50-60%</t>
  </si>
  <si>
    <t>60-70%</t>
  </si>
  <si>
    <t>70-80%</t>
  </si>
  <si>
    <t>80-90%</t>
  </si>
  <si>
    <t>90-100%</t>
  </si>
  <si>
    <t>0-10%</t>
  </si>
  <si>
    <t>% TT après 2020</t>
  </si>
  <si>
    <t>Motivation avant 2020</t>
  </si>
  <si>
    <t>Pas de motivation</t>
  </si>
  <si>
    <t>Peu de motivation</t>
  </si>
  <si>
    <t>Motivation ok</t>
  </si>
  <si>
    <t>Pleine motivation</t>
  </si>
  <si>
    <t>Motivation après 2020</t>
  </si>
  <si>
    <t>Satisfaction avant 2020</t>
  </si>
  <si>
    <t>Satisfaction après 2020</t>
  </si>
  <si>
    <t>Insatisfaction totale</t>
  </si>
  <si>
    <t>Peu satisfait</t>
  </si>
  <si>
    <t>Satisfait</t>
  </si>
  <si>
    <t>Grande satsifaction</t>
  </si>
  <si>
    <t>Efficacité depuis 2020</t>
  </si>
  <si>
    <t>Fatigue depuis 2020</t>
  </si>
  <si>
    <t>Moins fatigué.e</t>
  </si>
  <si>
    <t>Pas d'impact</t>
  </si>
  <si>
    <t>Plus fatigué.e</t>
  </si>
  <si>
    <t>Charge mentale depuis 2020</t>
  </si>
  <si>
    <t>Diminué</t>
  </si>
  <si>
    <t>Augmenté</t>
  </si>
  <si>
    <t>Charge travail depuis 2020</t>
  </si>
  <si>
    <t>Poste de travail adapté</t>
  </si>
  <si>
    <t>TT dans le futur</t>
  </si>
  <si>
    <t>100% TT</t>
  </si>
  <si>
    <t>50-90% TT</t>
  </si>
  <si>
    <t>50-90% PR</t>
  </si>
  <si>
    <t>100% PR</t>
  </si>
  <si>
    <t>N/A</t>
  </si>
  <si>
    <t>Inchangé</t>
  </si>
  <si>
    <t>Hebdomadaire</t>
  </si>
  <si>
    <t>2-3/semaine</t>
  </si>
  <si>
    <t>Journaliers</t>
  </si>
  <si>
    <t>Echanges avec sup.</t>
  </si>
  <si>
    <t>Fréquence échanges avant 2020</t>
  </si>
  <si>
    <t>Fréquence échanges après 2020</t>
  </si>
  <si>
    <t>Confiance des supérieurs</t>
  </si>
  <si>
    <t>Echanges formels avec collègues</t>
  </si>
  <si>
    <t>Echanges informels avec collègues</t>
  </si>
  <si>
    <t>Moins isolé.e</t>
  </si>
  <si>
    <t>Ni plus ni moins</t>
  </si>
  <si>
    <t>Plus isolé.e</t>
  </si>
  <si>
    <t>Impact négatif sur travail</t>
  </si>
  <si>
    <t>Impact négatif sur appartenance</t>
  </si>
  <si>
    <t>Impact négatif sur équilibre vie</t>
  </si>
  <si>
    <t>Impact négatif sur santé M</t>
  </si>
  <si>
    <t>Impact négatif sur santé PH</t>
  </si>
  <si>
    <t>Impact négatif sur motivation</t>
  </si>
  <si>
    <t>Employée administrative</t>
  </si>
  <si>
    <t>Achat de matériel ( casque/micro)</t>
  </si>
  <si>
    <t>Infirmière Responsable au Service de Promotion de la Santé à l'Ecole</t>
  </si>
  <si>
    <t>Rien n'a été mis en place.</t>
  </si>
  <si>
    <t>Le service n'a pas le support informatique adéquat et suffisant pour effectuer du télétravail.</t>
  </si>
  <si>
    <t>Informatique dasn l'éducation</t>
  </si>
  <si>
    <t>Deux jours de congés et une prime de 100 euros en fin d'année</t>
  </si>
  <si>
    <t>A titre personnel : gain de plus de deux heures de déplacements quotidien, économie liée aux non-déplacements (220 euros par mois rien qu'en diesel), moins de fatigue, moins de risques d'accident. 
A titre professionnel : beaucoup plus efficace, moins de dérangement, moins de perte de temps, moins de bruit (bureau partagé au travail).
Gain écologique (pas la possibilité de prendre les transport en commun)
Gain pour les usagers de la route (moins de véhicules dans les embouteillage)
Etc.
Bref, aucune bonne raison d'un retour en présentiel</t>
  </si>
  <si>
    <t>employé société privée</t>
  </si>
  <si>
    <t>apéro virtuel, mise en place du teams</t>
  </si>
  <si>
    <t>Product owner secteur bancaire</t>
  </si>
  <si>
    <t>Informal Coffee, talk through the week, virtual apero, team building,</t>
  </si>
  <si>
    <t>Mon employeur fait beaucoup d’efforts pour que son personnel puisse vivre le confinement professionnel du mieux possible</t>
  </si>
  <si>
    <t>Responsable partenariats entreprises, Louvain School of Management</t>
  </si>
  <si>
    <t>achat de petit matériel, séances de relaxation, chocolats reçus par la poste, ...</t>
  </si>
  <si>
    <t>J'ai assuré la gestion des tâches essentielles et routinières, mais, par la force des choses, le développement de nouveaux projets a été très ralenti.</t>
  </si>
  <si>
    <t>Employée secteur justice</t>
  </si>
  <si>
    <t>événementiel, secteur public</t>
  </si>
  <si>
    <t>rien dont j'ai pu bénéficier</t>
  </si>
  <si>
    <t>Le télétravail n'est pas fait pour tous, je l'entends bien, pour moi c'est parfait. Si je pouvais je ne reviendrais plus du tout en présentiel.</t>
  </si>
  <si>
    <t>Ingénieur dans l'exportation de machines</t>
  </si>
  <si>
    <t>La situation a surtout remis en perspective le fait que mon travail ne me plaisait plus depuis plusieurs années, mais que je n'avais pas eu l'occasion de m'y atteler pour des raisons personnelles. Ces raisons personnelles ayant trouvé une solution durant la crise, le problème du travail a resurgi de manière beaucoup plus intense. Le dernier intérêt que je trouvais dans mon travail étant les contacts sociaux avec mes collègues indirects, donc pas au sein de mon équipe, tout cela s'est évanoui avec le confinement et a rendu les choses beaucoup plus dures. Je suis en situation de burnout/boreout/brownout je ne sais pas exactement depuis décembre 2020 et cette crise de sens a été révélée par le confinement/télétravail et le manque d'humanité avec lequel mon entreprise a géré la situation.</t>
  </si>
  <si>
    <t>Responsable de projets dans le secteur du Développement</t>
  </si>
  <si>
    <t>Incitatif financier, matériel de télétravail, politique adaptée, moments informels</t>
  </si>
  <si>
    <t>Achat de matériel, réunions d’équipes régulières, coffee chat deux fois par semaine, 1 to 1, apéro virtuel</t>
  </si>
  <si>
    <t>Assistant marketing</t>
  </si>
  <si>
    <t>Rien de spécial</t>
  </si>
  <si>
    <t>Analytics lead, pharma</t>
  </si>
  <si>
    <t>Prêt d’écran et docking station; allocation pour couvrir les charges supplémentaires</t>
  </si>
  <si>
    <t>Votre enquête ne capture pas tous les autres changements qui peuvent avoir eu lieu pendant la période, changement de travail, promotion, événements familiaux</t>
  </si>
  <si>
    <t>Cadre en secteur pharmaceutique</t>
  </si>
  <si>
    <t>De l'attention</t>
  </si>
  <si>
    <t>Enseignante dans l'enseignement universitaire</t>
  </si>
  <si>
    <t>2 x forfait de 100 euros, apero virtuel.</t>
  </si>
  <si>
    <t>Quantitative Analyste - Énergie</t>
  </si>
  <si>
    <t>Aucun incitatif financier 
Aucune aide pour l’achat de matériel de télétravail 
Team building virtuel 
Apéro virtuel</t>
  </si>
  <si>
    <t>J’ai changé d’emploi et j’ai déménagé de Bruxelles</t>
  </si>
  <si>
    <t>Consultante dans le secteur de la santé</t>
  </si>
  <si>
    <t>Pause café virtuelle, livraison de cadeaux bien-être à la maison (panier de fruits, bouquet de fleurs,...), communications régulières et transparentes du top management sur la santé financière de l'entreprise,...</t>
  </si>
  <si>
    <t>Ingénieur R&amp;D, secteur nucléaire</t>
  </si>
  <si>
    <t>Incitant financier, matériel informatique</t>
  </si>
  <si>
    <t>Il manque une dimension importante au questionnaire à mon sens. Beaucoup de gens, moi compris, ont changé de travail pendant cette période. Pour ma part, cette décision n'était pas liée au COVID ou au télétravail. L'analyse avant après dans mon cas peut donc être biaisée. Le plus difficile pour ma part a été de ne pas avoir accès aux formations externes que j'aurais dû avoir dans mon nouveau job. Bon courage pour la suite d'hui TFE!</t>
  </si>
  <si>
    <t>Analyste fonctionnelle dans la technologie des données médicales</t>
  </si>
  <si>
    <t>Nous avons tenté d'organiser des apéros virtuels au début du 1er confinement, sans trop de succès. Certains ont pu bénéficier de jours de congés "gratuits" pour se ressourcer. Plus de flexibilité pour les heures de travail et temps de pause "promenade" et "courses"</t>
  </si>
  <si>
    <t>J'ai changé de fonction en mars 2021. D'un poste "exécutant" (linguiste computation elle), je suis passée à un poste à responsabilités. Il n'est donc pas surprenant que ma charge mentale et ma quantité de travail ait augmenté. Ma motivation a également été boostée par ce changement. Avant celui-ci elle était carrément nulle (j'ai failli changer de boîte à plusieurs reprises)</t>
  </si>
  <si>
    <t>Conseillère pédagogique, UCLouvain</t>
  </si>
  <si>
    <t>il veille à être disponible en cas de besoin, incitation financière ponctuelle,</t>
  </si>
  <si>
    <t>Employée de Banque</t>
  </si>
  <si>
    <t>Cadeaux livrés à la maison (produits locaux, chocolat), quiz,</t>
  </si>
  <si>
    <t>Le télétravail a du bon mais le Covid a tout bousculé (surtout au niveau social et rencontre avec les autres), et ça c’est plus négatif</t>
  </si>
  <si>
    <t>Recruteur - FMCG</t>
  </si>
  <si>
    <t>Matériel, team building, messages d'encouragements, cadeaux, compréhension, écoute</t>
  </si>
  <si>
    <t>DRH privé non marchand</t>
  </si>
  <si>
    <t>Achat de matériel (laptop, 2e écran, support ergonomique), team building et apéro, enquête régulière et page intranet dédiée au bien-être</t>
  </si>
  <si>
    <t>Sales en consultance</t>
  </si>
  <si>
    <t>calls d'équipe quotidiens, e-team building (escape game, cours de cuisine, quizz,...) e-apero,...</t>
  </si>
  <si>
    <t>Direction commerciale - Chimie</t>
  </si>
  <si>
    <t>Aucune démarche significative</t>
  </si>
  <si>
    <t>Merci pour cette enquête et bonne chance pour la suite</t>
  </si>
  <si>
    <t>Employé ressources humaines</t>
  </si>
  <si>
    <t>Achat de matériel de télétravail</t>
  </si>
  <si>
    <t>Secteur pharma</t>
  </si>
  <si>
    <t>secteur bancaire</t>
  </si>
  <si>
    <t>secteur médical</t>
  </si>
  <si>
    <t>secteur de l'éducation</t>
  </si>
  <si>
    <t>Vente</t>
  </si>
  <si>
    <t>Autre</t>
  </si>
  <si>
    <t>Finance</t>
  </si>
  <si>
    <t>Construction</t>
  </si>
  <si>
    <t>Légal</t>
  </si>
  <si>
    <t>Energie</t>
  </si>
  <si>
    <t>Evenementiel</t>
  </si>
  <si>
    <t>Isolement par/ aux collègues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</si>
</sst>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4" x14ac:knownFonts="1">
    <font>
      <sz val="10"/>
      <color rgb="FF000000"/>
      <name val="Arial"/>
    </font>
    <font>
      <sz val="10"/>
      <color theme="1"/>
      <name val="Arial"/>
    </font>
    <font>
      <b/>
      <sz val="10"/>
      <color rgb="FF000000"/>
      <name val="Arial"/>
      <family val="2"/>
    </font>
    <font>
      <sz val="10"/>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5">
    <xf numFmtId="0" fontId="0" fillId="0" borderId="0" xfId="0" applyFont="1" applyAlignment="1"/>
    <xf numFmtId="0" fontId="1" fillId="0" borderId="0" xfId="0" applyFont="1"/>
    <xf numFmtId="164" fontId="1" fillId="0" borderId="0" xfId="0" applyNumberFormat="1" applyFont="1" applyAlignment="1"/>
    <xf numFmtId="0" fontId="1" fillId="0" borderId="0" xfId="0" applyFont="1" applyAlignment="1"/>
    <xf numFmtId="0" fontId="3" fillId="0" borderId="0" xfId="0" applyFont="1" applyAlignment="1"/>
    <xf numFmtId="0" fontId="2" fillId="0" borderId="0" xfId="0" applyFont="1" applyAlignment="1"/>
    <xf numFmtId="2" fontId="3" fillId="0" borderId="0" xfId="0" applyNumberFormat="1" applyFont="1" applyAlignment="1"/>
    <xf numFmtId="22" fontId="0" fillId="0" borderId="0" xfId="0" applyNumberFormat="1" applyFont="1" applyAlignment="1"/>
    <xf numFmtId="0" fontId="0" fillId="0" borderId="0" xfId="0" applyFont="1" applyAlignment="1">
      <alignment wrapText="1"/>
    </xf>
    <xf numFmtId="22" fontId="3" fillId="0" borderId="0" xfId="0" applyNumberFormat="1" applyFont="1" applyBorder="1" applyAlignment="1">
      <alignment horizontal="right" wrapText="1"/>
    </xf>
    <xf numFmtId="0" fontId="3" fillId="0" borderId="0" xfId="0" applyFont="1" applyBorder="1" applyAlignment="1">
      <alignment wrapText="1"/>
    </xf>
    <xf numFmtId="0" fontId="3" fillId="0" borderId="0" xfId="0" applyFont="1" applyBorder="1" applyAlignment="1">
      <alignment horizontal="right" wrapText="1"/>
    </xf>
    <xf numFmtId="0" fontId="0" fillId="0" borderId="0" xfId="0" applyFont="1" applyBorder="1" applyAlignment="1"/>
    <xf numFmtId="0" fontId="3" fillId="0" borderId="0" xfId="0" applyFont="1" applyBorder="1" applyAlignment="1">
      <alignment vertical="center"/>
    </xf>
    <xf numFmtId="0" fontId="2"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Genre</a:t>
            </a:r>
          </a:p>
        </c:rich>
      </c:tx>
      <c:layout/>
      <c:overlay val="0"/>
      <c:spPr>
        <a:noFill/>
        <a:ln>
          <a:noFill/>
        </a:ln>
        <a:effectLst/>
      </c:spPr>
    </c:title>
    <c:autoTitleDeleted val="0"/>
    <c:plotArea>
      <c:layout/>
      <c:pieChart>
        <c:varyColors val="1"/>
        <c:ser>
          <c:idx val="1"/>
          <c:order val="0"/>
          <c:dLbls>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extLst>
                <c:ext xmlns:c15="http://schemas.microsoft.com/office/drawing/2012/chart" uri="{02D57815-91ED-43cb-92C2-25804820EDAC}">
                  <c15:fullRef>
                    <c15:sqref>'Données pour graphiques'!$A$1:$A$5</c15:sqref>
                  </c15:fullRef>
                </c:ext>
              </c:extLst>
              <c:f>'Données pour graphiques'!$A$1:$A$4</c:f>
              <c:strCache>
                <c:ptCount val="4"/>
                <c:pt idx="0">
                  <c:v>Genre</c:v>
                </c:pt>
                <c:pt idx="1">
                  <c:v>Homme</c:v>
                </c:pt>
                <c:pt idx="2">
                  <c:v>Femme</c:v>
                </c:pt>
                <c:pt idx="3">
                  <c:v>Non-binaire</c:v>
                </c:pt>
              </c:strCache>
            </c:strRef>
          </c:cat>
          <c:val>
            <c:numRef>
              <c:extLst>
                <c:ext xmlns:c15="http://schemas.microsoft.com/office/drawing/2012/chart" uri="{02D57815-91ED-43cb-92C2-25804820EDAC}">
                  <c15:fullRef>
                    <c15:sqref>'Données pour graphiques'!$B$1:$B$5</c15:sqref>
                  </c15:fullRef>
                </c:ext>
              </c:extLst>
              <c:f>'Données pour graphiques'!$B$1:$B$4</c:f>
              <c:numCache>
                <c:formatCode>General</c:formatCode>
                <c:ptCount val="4"/>
                <c:pt idx="1">
                  <c:v>45</c:v>
                </c:pt>
                <c:pt idx="2">
                  <c:v>85</c:v>
                </c:pt>
                <c:pt idx="3">
                  <c:v>1</c:v>
                </c:pt>
              </c:numCache>
            </c:numRef>
          </c:val>
          <c:extLst>
            <c:ext xmlns:c16="http://schemas.microsoft.com/office/drawing/2014/chart" uri="{C3380CC4-5D6E-409C-BE32-E72D297353CC}">
              <c16:uniqueId val="{0000000B-B79E-4770-9202-F94F9C6722D6}"/>
            </c:ext>
          </c:extLst>
        </c:ser>
        <c:ser>
          <c:idx val="0"/>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3-B79E-4770-9202-F94F9C6722D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5-B79E-4770-9202-F94F9C6722D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7-B79E-4770-9202-F94F9C6722D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9-B79E-4770-9202-F94F9C6722D6}"/>
              </c:ext>
            </c:extLst>
          </c:dPt>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extLst>
                <c:ext xmlns:c15="http://schemas.microsoft.com/office/drawing/2012/chart" uri="{02D57815-91ED-43cb-92C2-25804820EDAC}">
                  <c15:fullRef>
                    <c15:sqref>'Données pour graphiques'!$A$1:$A$4</c15:sqref>
                  </c15:fullRef>
                </c:ext>
              </c:extLst>
              <c:f>'Données pour graphiques'!$A$1:$A$4</c:f>
              <c:strCache>
                <c:ptCount val="4"/>
                <c:pt idx="0">
                  <c:v>Genre</c:v>
                </c:pt>
                <c:pt idx="1">
                  <c:v>Homme</c:v>
                </c:pt>
                <c:pt idx="2">
                  <c:v>Femme</c:v>
                </c:pt>
                <c:pt idx="3">
                  <c:v>Non-binaire</c:v>
                </c:pt>
              </c:strCache>
            </c:strRef>
          </c:cat>
          <c:val>
            <c:numRef>
              <c:extLst>
                <c:ext xmlns:c15="http://schemas.microsoft.com/office/drawing/2012/chart" uri="{02D57815-91ED-43cb-92C2-25804820EDAC}">
                  <c15:fullRef>
                    <c15:sqref>'Données pour graphiques'!$B$1:$B$4</c15:sqref>
                  </c15:fullRef>
                </c:ext>
              </c:extLst>
              <c:f>'Données pour graphiques'!$B$1:$B$4</c:f>
              <c:numCache>
                <c:formatCode>General</c:formatCode>
                <c:ptCount val="4"/>
                <c:pt idx="1">
                  <c:v>45</c:v>
                </c:pt>
                <c:pt idx="2">
                  <c:v>85</c:v>
                </c:pt>
                <c:pt idx="3">
                  <c:v>1</c:v>
                </c:pt>
              </c:numCache>
            </c:numRef>
          </c:val>
          <c:extLst>
            <c:ext xmlns:c16="http://schemas.microsoft.com/office/drawing/2014/chart" uri="{C3380CC4-5D6E-409C-BE32-E72D297353CC}">
              <c16:uniqueId val="{0000000A-B79E-4770-9202-F94F9C6722D6}"/>
            </c:ext>
          </c:extLst>
        </c:ser>
        <c:dLbls>
          <c:dLblPos val="bestFit"/>
          <c:showLegendKey val="0"/>
          <c:showVal val="1"/>
          <c:showCatName val="0"/>
          <c:showSerName val="0"/>
          <c:showPercent val="0"/>
          <c:showBubbleSize val="0"/>
          <c:showLeaderLines val="1"/>
        </c:dLbls>
        <c:firstSliceAng val="0"/>
      </c:pieChart>
    </c:plotArea>
    <c:legend>
      <c:legendPos val="b"/>
      <c:legendEntry>
        <c:idx val="0"/>
        <c:delete val="1"/>
      </c:legendEntry>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Fatigue depuis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graphiques'!$Q$9</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graphiques'!$P$10:$P$12</c:f>
              <c:strCache>
                <c:ptCount val="3"/>
                <c:pt idx="0">
                  <c:v>Moins fatigué.e</c:v>
                </c:pt>
                <c:pt idx="1">
                  <c:v>Pas d'impact</c:v>
                </c:pt>
                <c:pt idx="2">
                  <c:v>Plus fatigué.e</c:v>
                </c:pt>
              </c:strCache>
            </c:strRef>
          </c:cat>
          <c:val>
            <c:numRef>
              <c:f>'Données pour graphiques'!$Q$10:$Q$12</c:f>
              <c:numCache>
                <c:formatCode>General</c:formatCode>
                <c:ptCount val="3"/>
                <c:pt idx="0">
                  <c:v>38</c:v>
                </c:pt>
                <c:pt idx="1">
                  <c:v>38</c:v>
                </c:pt>
                <c:pt idx="2">
                  <c:v>55</c:v>
                </c:pt>
              </c:numCache>
            </c:numRef>
          </c:val>
          <c:extLst>
            <c:ext xmlns:c16="http://schemas.microsoft.com/office/drawing/2014/chart" uri="{C3380CC4-5D6E-409C-BE32-E72D297353CC}">
              <c16:uniqueId val="{00000000-0156-4BCB-A2A2-F1B4D461203E}"/>
            </c:ext>
          </c:extLst>
        </c:ser>
        <c:dLbls>
          <c:dLblPos val="outEnd"/>
          <c:showLegendKey val="0"/>
          <c:showVal val="1"/>
          <c:showCatName val="0"/>
          <c:showSerName val="0"/>
          <c:showPercent val="0"/>
          <c:showBubbleSize val="0"/>
        </c:dLbls>
        <c:gapWidth val="219"/>
        <c:overlap val="-27"/>
        <c:axId val="534510528"/>
        <c:axId val="534510856"/>
      </c:barChart>
      <c:catAx>
        <c:axId val="534510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4510856"/>
        <c:crosses val="autoZero"/>
        <c:auto val="1"/>
        <c:lblAlgn val="ctr"/>
        <c:lblOffset val="100"/>
        <c:noMultiLvlLbl val="0"/>
      </c:catAx>
      <c:valAx>
        <c:axId val="534510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4510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Poste de travail adapté</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graphiques'!$B$15</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'Données pour graphiques'!$A$16:$A$20</c:f>
              <c:numCache>
                <c:formatCode>General</c:formatCode>
                <c:ptCount val="5"/>
                <c:pt idx="0">
                  <c:v>1</c:v>
                </c:pt>
                <c:pt idx="1">
                  <c:v>2</c:v>
                </c:pt>
                <c:pt idx="2">
                  <c:v>3</c:v>
                </c:pt>
                <c:pt idx="3">
                  <c:v>4</c:v>
                </c:pt>
                <c:pt idx="4">
                  <c:v>5</c:v>
                </c:pt>
              </c:numCache>
            </c:numRef>
          </c:cat>
          <c:val>
            <c:numRef>
              <c:f>'Données pour graphiques'!$B$16:$B$20</c:f>
              <c:numCache>
                <c:formatCode>General</c:formatCode>
                <c:ptCount val="5"/>
                <c:pt idx="0">
                  <c:v>18</c:v>
                </c:pt>
                <c:pt idx="1">
                  <c:v>18</c:v>
                </c:pt>
                <c:pt idx="2">
                  <c:v>23</c:v>
                </c:pt>
                <c:pt idx="3">
                  <c:v>30</c:v>
                </c:pt>
                <c:pt idx="4">
                  <c:v>42</c:v>
                </c:pt>
              </c:numCache>
            </c:numRef>
          </c:val>
          <c:extLst>
            <c:ext xmlns:c16="http://schemas.microsoft.com/office/drawing/2014/chart" uri="{C3380CC4-5D6E-409C-BE32-E72D297353CC}">
              <c16:uniqueId val="{00000000-E987-4584-960D-46C6CEB2BD3A}"/>
            </c:ext>
          </c:extLst>
        </c:ser>
        <c:dLbls>
          <c:dLblPos val="outEnd"/>
          <c:showLegendKey val="0"/>
          <c:showVal val="1"/>
          <c:showCatName val="0"/>
          <c:showSerName val="0"/>
          <c:showPercent val="0"/>
          <c:showBubbleSize val="0"/>
        </c:dLbls>
        <c:gapWidth val="219"/>
        <c:overlap val="-27"/>
        <c:axId val="612047408"/>
        <c:axId val="612047736"/>
      </c:barChart>
      <c:catAx>
        <c:axId val="612047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047736"/>
        <c:crosses val="autoZero"/>
        <c:auto val="1"/>
        <c:lblAlgn val="ctr"/>
        <c:lblOffset val="100"/>
        <c:noMultiLvlLbl val="0"/>
      </c:catAx>
      <c:valAx>
        <c:axId val="612047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0474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Echanges</a:t>
            </a:r>
            <a:r>
              <a:rPr lang="en-US" baseline="0"/>
              <a:t> avec supérieur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graphiques'!$E$15</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graphiques'!$D$16:$D$18</c:f>
              <c:strCache>
                <c:ptCount val="3"/>
                <c:pt idx="0">
                  <c:v>Diminué</c:v>
                </c:pt>
                <c:pt idx="1">
                  <c:v>Inchangé</c:v>
                </c:pt>
                <c:pt idx="2">
                  <c:v>Augmenté</c:v>
                </c:pt>
              </c:strCache>
            </c:strRef>
          </c:cat>
          <c:val>
            <c:numRef>
              <c:f>'Données pour graphiques'!$E$16:$E$18</c:f>
              <c:numCache>
                <c:formatCode>General</c:formatCode>
                <c:ptCount val="3"/>
                <c:pt idx="0">
                  <c:v>47</c:v>
                </c:pt>
                <c:pt idx="1">
                  <c:v>66</c:v>
                </c:pt>
                <c:pt idx="2">
                  <c:v>18</c:v>
                </c:pt>
              </c:numCache>
            </c:numRef>
          </c:val>
          <c:extLst>
            <c:ext xmlns:c16="http://schemas.microsoft.com/office/drawing/2014/chart" uri="{C3380CC4-5D6E-409C-BE32-E72D297353CC}">
              <c16:uniqueId val="{00000000-AAC3-4873-A71A-176492A28585}"/>
            </c:ext>
          </c:extLst>
        </c:ser>
        <c:dLbls>
          <c:dLblPos val="outEnd"/>
          <c:showLegendKey val="0"/>
          <c:showVal val="1"/>
          <c:showCatName val="0"/>
          <c:showSerName val="0"/>
          <c:showPercent val="0"/>
          <c:showBubbleSize val="0"/>
        </c:dLbls>
        <c:gapWidth val="219"/>
        <c:overlap val="-27"/>
        <c:axId val="619309488"/>
        <c:axId val="619315392"/>
      </c:barChart>
      <c:catAx>
        <c:axId val="619309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315392"/>
        <c:crosses val="autoZero"/>
        <c:auto val="1"/>
        <c:lblAlgn val="ctr"/>
        <c:lblOffset val="100"/>
        <c:noMultiLvlLbl val="0"/>
      </c:catAx>
      <c:valAx>
        <c:axId val="619315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309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Fréquence échanges sup.</a:t>
            </a:r>
            <a:r>
              <a:rPr lang="en-US" baseline="0"/>
              <a:t> avant 200</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graphiques'!$H$15</c:f>
              <c:strCache>
                <c:ptCount val="1"/>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graphiques'!$G$16:$G$18</c:f>
              <c:strCache>
                <c:ptCount val="3"/>
                <c:pt idx="0">
                  <c:v>Hebdomadaire</c:v>
                </c:pt>
                <c:pt idx="1">
                  <c:v>2-3/semaine</c:v>
                </c:pt>
                <c:pt idx="2">
                  <c:v>Journaliers</c:v>
                </c:pt>
              </c:strCache>
            </c:strRef>
          </c:cat>
          <c:val>
            <c:numRef>
              <c:f>'Données pour graphiques'!$H$16:$H$18</c:f>
              <c:numCache>
                <c:formatCode>General</c:formatCode>
                <c:ptCount val="3"/>
                <c:pt idx="0">
                  <c:v>34</c:v>
                </c:pt>
                <c:pt idx="1">
                  <c:v>50</c:v>
                </c:pt>
                <c:pt idx="2">
                  <c:v>47</c:v>
                </c:pt>
              </c:numCache>
            </c:numRef>
          </c:val>
          <c:extLst>
            <c:ext xmlns:c16="http://schemas.microsoft.com/office/drawing/2014/chart" uri="{C3380CC4-5D6E-409C-BE32-E72D297353CC}">
              <c16:uniqueId val="{00000000-C658-4376-A552-55114C4B48A2}"/>
            </c:ext>
          </c:extLst>
        </c:ser>
        <c:dLbls>
          <c:dLblPos val="outEnd"/>
          <c:showLegendKey val="0"/>
          <c:showVal val="1"/>
          <c:showCatName val="0"/>
          <c:showSerName val="0"/>
          <c:showPercent val="0"/>
          <c:showBubbleSize val="0"/>
        </c:dLbls>
        <c:gapWidth val="219"/>
        <c:overlap val="-27"/>
        <c:axId val="588307552"/>
        <c:axId val="588311488"/>
      </c:barChart>
      <c:catAx>
        <c:axId val="588307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8311488"/>
        <c:crosses val="autoZero"/>
        <c:auto val="1"/>
        <c:lblAlgn val="ctr"/>
        <c:lblOffset val="100"/>
        <c:noMultiLvlLbl val="0"/>
      </c:catAx>
      <c:valAx>
        <c:axId val="588311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83075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Fréquence échanges sup.</a:t>
            </a:r>
            <a:r>
              <a:rPr lang="en-US" baseline="0"/>
              <a:t> après 2020</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graphiques'!$H$21</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graphiques'!$G$22:$G$24</c:f>
              <c:strCache>
                <c:ptCount val="3"/>
                <c:pt idx="0">
                  <c:v>Hebdomadaire</c:v>
                </c:pt>
                <c:pt idx="1">
                  <c:v>2-3/semaine</c:v>
                </c:pt>
                <c:pt idx="2">
                  <c:v>Journaliers</c:v>
                </c:pt>
              </c:strCache>
            </c:strRef>
          </c:cat>
          <c:val>
            <c:numRef>
              <c:f>'Données pour graphiques'!$H$22:$H$24</c:f>
              <c:numCache>
                <c:formatCode>General</c:formatCode>
                <c:ptCount val="3"/>
                <c:pt idx="0">
                  <c:v>51</c:v>
                </c:pt>
                <c:pt idx="1">
                  <c:v>53</c:v>
                </c:pt>
                <c:pt idx="2">
                  <c:v>27</c:v>
                </c:pt>
              </c:numCache>
            </c:numRef>
          </c:val>
          <c:extLst>
            <c:ext xmlns:c16="http://schemas.microsoft.com/office/drawing/2014/chart" uri="{C3380CC4-5D6E-409C-BE32-E72D297353CC}">
              <c16:uniqueId val="{00000000-C9EF-47D8-A1CE-1918750B138A}"/>
            </c:ext>
          </c:extLst>
        </c:ser>
        <c:dLbls>
          <c:dLblPos val="outEnd"/>
          <c:showLegendKey val="0"/>
          <c:showVal val="1"/>
          <c:showCatName val="0"/>
          <c:showSerName val="0"/>
          <c:showPercent val="0"/>
          <c:showBubbleSize val="0"/>
        </c:dLbls>
        <c:gapWidth val="219"/>
        <c:overlap val="-27"/>
        <c:axId val="580887768"/>
        <c:axId val="580895312"/>
      </c:barChart>
      <c:catAx>
        <c:axId val="580887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0895312"/>
        <c:crosses val="autoZero"/>
        <c:auto val="1"/>
        <c:lblAlgn val="ctr"/>
        <c:lblOffset val="100"/>
        <c:noMultiLvlLbl val="0"/>
      </c:catAx>
      <c:valAx>
        <c:axId val="580895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08877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Confiance du supérieur depuis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graphiques'!$E$21</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graphiques'!$D$22:$D$25</c:f>
              <c:strCache>
                <c:ptCount val="4"/>
                <c:pt idx="0">
                  <c:v>Diminué</c:v>
                </c:pt>
                <c:pt idx="1">
                  <c:v>Inchangé</c:v>
                </c:pt>
                <c:pt idx="2">
                  <c:v>Augmenté</c:v>
                </c:pt>
                <c:pt idx="3">
                  <c:v>N/A</c:v>
                </c:pt>
              </c:strCache>
            </c:strRef>
          </c:cat>
          <c:val>
            <c:numRef>
              <c:f>'Données pour graphiques'!$E$22:$E$25</c:f>
              <c:numCache>
                <c:formatCode>General</c:formatCode>
                <c:ptCount val="4"/>
                <c:pt idx="0">
                  <c:v>10</c:v>
                </c:pt>
                <c:pt idx="1">
                  <c:v>77</c:v>
                </c:pt>
                <c:pt idx="2">
                  <c:v>32</c:v>
                </c:pt>
                <c:pt idx="3">
                  <c:v>12</c:v>
                </c:pt>
              </c:numCache>
            </c:numRef>
          </c:val>
          <c:extLst>
            <c:ext xmlns:c16="http://schemas.microsoft.com/office/drawing/2014/chart" uri="{C3380CC4-5D6E-409C-BE32-E72D297353CC}">
              <c16:uniqueId val="{00000000-7F35-4777-993F-6717E5CD4F71}"/>
            </c:ext>
          </c:extLst>
        </c:ser>
        <c:dLbls>
          <c:dLblPos val="outEnd"/>
          <c:showLegendKey val="0"/>
          <c:showVal val="1"/>
          <c:showCatName val="0"/>
          <c:showSerName val="0"/>
          <c:showPercent val="0"/>
          <c:showBubbleSize val="0"/>
        </c:dLbls>
        <c:gapWidth val="219"/>
        <c:overlap val="-27"/>
        <c:axId val="580890720"/>
        <c:axId val="580000120"/>
      </c:barChart>
      <c:catAx>
        <c:axId val="580890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0000120"/>
        <c:crosses val="autoZero"/>
        <c:auto val="1"/>
        <c:lblAlgn val="ctr"/>
        <c:lblOffset val="100"/>
        <c:noMultiLvlLbl val="0"/>
      </c:catAx>
      <c:valAx>
        <c:axId val="580000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08907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Echanges formels avec collègues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graphiques'!$K$15</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graphiques'!$J$16:$J$18</c:f>
              <c:strCache>
                <c:ptCount val="3"/>
                <c:pt idx="0">
                  <c:v>Diminué</c:v>
                </c:pt>
                <c:pt idx="1">
                  <c:v>Inchangé</c:v>
                </c:pt>
                <c:pt idx="2">
                  <c:v>Augmenté</c:v>
                </c:pt>
              </c:strCache>
            </c:strRef>
          </c:cat>
          <c:val>
            <c:numRef>
              <c:f>'Données pour graphiques'!$K$16:$K$18</c:f>
              <c:numCache>
                <c:formatCode>General</c:formatCode>
                <c:ptCount val="3"/>
                <c:pt idx="0">
                  <c:v>49</c:v>
                </c:pt>
                <c:pt idx="1">
                  <c:v>54</c:v>
                </c:pt>
                <c:pt idx="2">
                  <c:v>28</c:v>
                </c:pt>
              </c:numCache>
            </c:numRef>
          </c:val>
          <c:extLst>
            <c:ext xmlns:c16="http://schemas.microsoft.com/office/drawing/2014/chart" uri="{C3380CC4-5D6E-409C-BE32-E72D297353CC}">
              <c16:uniqueId val="{00000000-746F-4A0F-B528-3D26153C3E5C}"/>
            </c:ext>
          </c:extLst>
        </c:ser>
        <c:dLbls>
          <c:dLblPos val="outEnd"/>
          <c:showLegendKey val="0"/>
          <c:showVal val="1"/>
          <c:showCatName val="0"/>
          <c:showSerName val="0"/>
          <c:showPercent val="0"/>
          <c:showBubbleSize val="0"/>
        </c:dLbls>
        <c:gapWidth val="219"/>
        <c:overlap val="-27"/>
        <c:axId val="230682640"/>
        <c:axId val="230676080"/>
      </c:barChart>
      <c:catAx>
        <c:axId val="230682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0676080"/>
        <c:crosses val="autoZero"/>
        <c:auto val="1"/>
        <c:lblAlgn val="ctr"/>
        <c:lblOffset val="100"/>
        <c:noMultiLvlLbl val="0"/>
      </c:catAx>
      <c:valAx>
        <c:axId val="230676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06826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Echanges informels avec collègues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graphiques'!$K$21</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graphiques'!$J$22:$J$24</c:f>
              <c:strCache>
                <c:ptCount val="3"/>
                <c:pt idx="0">
                  <c:v>Diminué</c:v>
                </c:pt>
                <c:pt idx="1">
                  <c:v>Inchangé</c:v>
                </c:pt>
                <c:pt idx="2">
                  <c:v>Augmenté</c:v>
                </c:pt>
              </c:strCache>
            </c:strRef>
          </c:cat>
          <c:val>
            <c:numRef>
              <c:f>'Données pour graphiques'!$K$22:$K$24</c:f>
              <c:numCache>
                <c:formatCode>General</c:formatCode>
                <c:ptCount val="3"/>
                <c:pt idx="0">
                  <c:v>109</c:v>
                </c:pt>
                <c:pt idx="1">
                  <c:v>16</c:v>
                </c:pt>
                <c:pt idx="2">
                  <c:v>6</c:v>
                </c:pt>
              </c:numCache>
            </c:numRef>
          </c:val>
          <c:extLst>
            <c:ext xmlns:c16="http://schemas.microsoft.com/office/drawing/2014/chart" uri="{C3380CC4-5D6E-409C-BE32-E72D297353CC}">
              <c16:uniqueId val="{00000000-76C5-4DE9-87F9-B54F38D565C2}"/>
            </c:ext>
          </c:extLst>
        </c:ser>
        <c:dLbls>
          <c:dLblPos val="outEnd"/>
          <c:showLegendKey val="0"/>
          <c:showVal val="1"/>
          <c:showCatName val="0"/>
          <c:showSerName val="0"/>
          <c:showPercent val="0"/>
          <c:showBubbleSize val="0"/>
        </c:dLbls>
        <c:gapWidth val="219"/>
        <c:overlap val="-27"/>
        <c:axId val="232053440"/>
        <c:axId val="232054096"/>
      </c:barChart>
      <c:catAx>
        <c:axId val="23205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2054096"/>
        <c:crosses val="autoZero"/>
        <c:auto val="1"/>
        <c:lblAlgn val="ctr"/>
        <c:lblOffset val="100"/>
        <c:noMultiLvlLbl val="0"/>
      </c:catAx>
      <c:valAx>
        <c:axId val="232054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20534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Isolement par/</a:t>
            </a:r>
            <a:r>
              <a:rPr lang="en-US" baseline="0"/>
              <a:t> aux collègues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graphiques'!$N$15</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graphiques'!$M$16:$M$19</c:f>
              <c:strCache>
                <c:ptCount val="4"/>
                <c:pt idx="0">
                  <c:v>Moins isolé.e</c:v>
                </c:pt>
                <c:pt idx="1">
                  <c:v>Ni plus ni moins</c:v>
                </c:pt>
                <c:pt idx="2">
                  <c:v>Plus isolé.e</c:v>
                </c:pt>
                <c:pt idx="3">
                  <c:v>N/A</c:v>
                </c:pt>
              </c:strCache>
            </c:strRef>
          </c:cat>
          <c:val>
            <c:numRef>
              <c:f>'Données pour graphiques'!$N$16:$N$19</c:f>
              <c:numCache>
                <c:formatCode>General</c:formatCode>
                <c:ptCount val="4"/>
                <c:pt idx="0">
                  <c:v>2</c:v>
                </c:pt>
                <c:pt idx="1">
                  <c:v>40</c:v>
                </c:pt>
                <c:pt idx="2">
                  <c:v>86</c:v>
                </c:pt>
                <c:pt idx="3">
                  <c:v>3</c:v>
                </c:pt>
              </c:numCache>
            </c:numRef>
          </c:val>
          <c:extLst>
            <c:ext xmlns:c16="http://schemas.microsoft.com/office/drawing/2014/chart" uri="{C3380CC4-5D6E-409C-BE32-E72D297353CC}">
              <c16:uniqueId val="{00000000-28C3-4071-B89D-79030022C13D}"/>
            </c:ext>
          </c:extLst>
        </c:ser>
        <c:dLbls>
          <c:dLblPos val="outEnd"/>
          <c:showLegendKey val="0"/>
          <c:showVal val="1"/>
          <c:showCatName val="0"/>
          <c:showSerName val="0"/>
          <c:showPercent val="0"/>
          <c:showBubbleSize val="0"/>
        </c:dLbls>
        <c:gapWidth val="219"/>
        <c:overlap val="-27"/>
        <c:axId val="576138336"/>
        <c:axId val="576139648"/>
      </c:barChart>
      <c:catAx>
        <c:axId val="57613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6139648"/>
        <c:crosses val="autoZero"/>
        <c:auto val="1"/>
        <c:lblAlgn val="ctr"/>
        <c:lblOffset val="100"/>
        <c:noMultiLvlLbl val="0"/>
      </c:catAx>
      <c:valAx>
        <c:axId val="5761396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6138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TT dans le futur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graphiques'!$B$23</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graphiques'!$A$24:$A$28</c:f>
              <c:strCache>
                <c:ptCount val="5"/>
                <c:pt idx="0">
                  <c:v>100% TT</c:v>
                </c:pt>
                <c:pt idx="1">
                  <c:v>50-90% TT</c:v>
                </c:pt>
                <c:pt idx="2">
                  <c:v>50-90% PR</c:v>
                </c:pt>
                <c:pt idx="3">
                  <c:v>100% PR</c:v>
                </c:pt>
                <c:pt idx="4">
                  <c:v>N/A</c:v>
                </c:pt>
              </c:strCache>
            </c:strRef>
          </c:cat>
          <c:val>
            <c:numRef>
              <c:f>'Données pour graphiques'!$B$24:$B$28</c:f>
              <c:numCache>
                <c:formatCode>General</c:formatCode>
                <c:ptCount val="5"/>
                <c:pt idx="0">
                  <c:v>18</c:v>
                </c:pt>
                <c:pt idx="1">
                  <c:v>56</c:v>
                </c:pt>
                <c:pt idx="2">
                  <c:v>50</c:v>
                </c:pt>
                <c:pt idx="3">
                  <c:v>6</c:v>
                </c:pt>
                <c:pt idx="4">
                  <c:v>1</c:v>
                </c:pt>
              </c:numCache>
            </c:numRef>
          </c:val>
          <c:extLst>
            <c:ext xmlns:c16="http://schemas.microsoft.com/office/drawing/2014/chart" uri="{C3380CC4-5D6E-409C-BE32-E72D297353CC}">
              <c16:uniqueId val="{00000000-709A-46AE-8BB5-D037DD44767E}"/>
            </c:ext>
          </c:extLst>
        </c:ser>
        <c:dLbls>
          <c:dLblPos val="outEnd"/>
          <c:showLegendKey val="0"/>
          <c:showVal val="1"/>
          <c:showCatName val="0"/>
          <c:showSerName val="0"/>
          <c:showPercent val="0"/>
          <c:showBubbleSize val="0"/>
        </c:dLbls>
        <c:gapWidth val="219"/>
        <c:overlap val="-27"/>
        <c:axId val="620053064"/>
        <c:axId val="620053392"/>
      </c:barChart>
      <c:catAx>
        <c:axId val="62005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0053392"/>
        <c:crosses val="autoZero"/>
        <c:auto val="1"/>
        <c:lblAlgn val="ctr"/>
        <c:lblOffset val="100"/>
        <c:noMultiLvlLbl val="0"/>
      </c:catAx>
      <c:valAx>
        <c:axId val="620053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0053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2AF-4EDD-9530-69897970F82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2AF-4EDD-9530-69897970F82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2AF-4EDD-9530-69897970F82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2AF-4EDD-9530-69897970F82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2AF-4EDD-9530-69897970F82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2AF-4EDD-9530-69897970F82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graphiques'!$A$7:$A$12</c:f>
              <c:strCache>
                <c:ptCount val="6"/>
                <c:pt idx="0">
                  <c:v>Age</c:v>
                </c:pt>
                <c:pt idx="1">
                  <c:v>18-25</c:v>
                </c:pt>
                <c:pt idx="2">
                  <c:v>26-35</c:v>
                </c:pt>
                <c:pt idx="3">
                  <c:v>36-45</c:v>
                </c:pt>
                <c:pt idx="4">
                  <c:v>46-55</c:v>
                </c:pt>
                <c:pt idx="5">
                  <c:v>55+</c:v>
                </c:pt>
              </c:strCache>
            </c:strRef>
          </c:cat>
          <c:val>
            <c:numRef>
              <c:f>'Données pour graphiques'!$B$7:$B$12</c:f>
              <c:numCache>
                <c:formatCode>General</c:formatCode>
                <c:ptCount val="6"/>
                <c:pt idx="1">
                  <c:v>7</c:v>
                </c:pt>
                <c:pt idx="2">
                  <c:v>59</c:v>
                </c:pt>
                <c:pt idx="3">
                  <c:v>15</c:v>
                </c:pt>
                <c:pt idx="4">
                  <c:v>38</c:v>
                </c:pt>
                <c:pt idx="5">
                  <c:v>12</c:v>
                </c:pt>
              </c:numCache>
            </c:numRef>
          </c:val>
          <c:extLst>
            <c:ext xmlns:c16="http://schemas.microsoft.com/office/drawing/2014/chart" uri="{C3380CC4-5D6E-409C-BE32-E72D297353CC}">
              <c16:uniqueId val="{00000000-4B5E-481A-A643-7361F99BB2FA}"/>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egendEntry>
        <c:idx val="0"/>
        <c:delete val="1"/>
      </c:legendEntry>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Charge de travail depuis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graphiques'!$Q$15</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'Données pour graphiques'!$P$16:$P$20</c:f>
              <c:numCache>
                <c:formatCode>General</c:formatCode>
                <c:ptCount val="5"/>
                <c:pt idx="0">
                  <c:v>1</c:v>
                </c:pt>
                <c:pt idx="1">
                  <c:v>2</c:v>
                </c:pt>
                <c:pt idx="2">
                  <c:v>3</c:v>
                </c:pt>
                <c:pt idx="3">
                  <c:v>4</c:v>
                </c:pt>
                <c:pt idx="4">
                  <c:v>5</c:v>
                </c:pt>
              </c:numCache>
            </c:numRef>
          </c:cat>
          <c:val>
            <c:numRef>
              <c:f>'Données pour graphiques'!$Q$16:$Q$20</c:f>
              <c:numCache>
                <c:formatCode>General</c:formatCode>
                <c:ptCount val="5"/>
                <c:pt idx="0">
                  <c:v>2</c:v>
                </c:pt>
                <c:pt idx="1">
                  <c:v>6</c:v>
                </c:pt>
                <c:pt idx="2">
                  <c:v>44</c:v>
                </c:pt>
                <c:pt idx="3">
                  <c:v>55</c:v>
                </c:pt>
                <c:pt idx="4">
                  <c:v>24</c:v>
                </c:pt>
              </c:numCache>
            </c:numRef>
          </c:val>
          <c:extLst>
            <c:ext xmlns:c16="http://schemas.microsoft.com/office/drawing/2014/chart" uri="{C3380CC4-5D6E-409C-BE32-E72D297353CC}">
              <c16:uniqueId val="{00000000-97CB-4EC3-843E-A9B9D5E36F50}"/>
            </c:ext>
          </c:extLst>
        </c:ser>
        <c:dLbls>
          <c:dLblPos val="outEnd"/>
          <c:showLegendKey val="0"/>
          <c:showVal val="1"/>
          <c:showCatName val="0"/>
          <c:showSerName val="0"/>
          <c:showPercent val="0"/>
          <c:showBubbleSize val="0"/>
        </c:dLbls>
        <c:gapWidth val="219"/>
        <c:overlap val="-27"/>
        <c:axId val="230845368"/>
        <c:axId val="230847336"/>
      </c:barChart>
      <c:catAx>
        <c:axId val="230845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0847336"/>
        <c:crosses val="autoZero"/>
        <c:auto val="1"/>
        <c:lblAlgn val="ctr"/>
        <c:lblOffset val="100"/>
        <c:noMultiLvlLbl val="0"/>
      </c:catAx>
      <c:valAx>
        <c:axId val="230847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08453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Charge mentale depuis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graphiques'!$Q$23</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'Données pour graphiques'!$P$24:$P$28</c:f>
              <c:numCache>
                <c:formatCode>General</c:formatCode>
                <c:ptCount val="5"/>
                <c:pt idx="0">
                  <c:v>1</c:v>
                </c:pt>
                <c:pt idx="1">
                  <c:v>2</c:v>
                </c:pt>
                <c:pt idx="2">
                  <c:v>3</c:v>
                </c:pt>
                <c:pt idx="3">
                  <c:v>4</c:v>
                </c:pt>
                <c:pt idx="4">
                  <c:v>5</c:v>
                </c:pt>
              </c:numCache>
            </c:numRef>
          </c:cat>
          <c:val>
            <c:numRef>
              <c:f>'Données pour graphiques'!$Q$24:$Q$28</c:f>
              <c:numCache>
                <c:formatCode>General</c:formatCode>
                <c:ptCount val="5"/>
                <c:pt idx="0">
                  <c:v>4</c:v>
                </c:pt>
                <c:pt idx="1">
                  <c:v>9</c:v>
                </c:pt>
                <c:pt idx="2">
                  <c:v>42</c:v>
                </c:pt>
                <c:pt idx="3">
                  <c:v>50</c:v>
                </c:pt>
                <c:pt idx="4">
                  <c:v>26</c:v>
                </c:pt>
              </c:numCache>
            </c:numRef>
          </c:val>
          <c:extLst>
            <c:ext xmlns:c16="http://schemas.microsoft.com/office/drawing/2014/chart" uri="{C3380CC4-5D6E-409C-BE32-E72D297353CC}">
              <c16:uniqueId val="{00000000-94AD-4E24-BD77-8D4F325DB92A}"/>
            </c:ext>
          </c:extLst>
        </c:ser>
        <c:dLbls>
          <c:dLblPos val="outEnd"/>
          <c:showLegendKey val="0"/>
          <c:showVal val="1"/>
          <c:showCatName val="0"/>
          <c:showSerName val="0"/>
          <c:showPercent val="0"/>
          <c:showBubbleSize val="0"/>
        </c:dLbls>
        <c:gapWidth val="219"/>
        <c:overlap val="-27"/>
        <c:axId val="232044912"/>
        <c:axId val="232045896"/>
      </c:barChart>
      <c:catAx>
        <c:axId val="232044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2045896"/>
        <c:crosses val="autoZero"/>
        <c:auto val="1"/>
        <c:lblAlgn val="ctr"/>
        <c:lblOffset val="100"/>
        <c:noMultiLvlLbl val="0"/>
      </c:catAx>
      <c:valAx>
        <c:axId val="2320458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20449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Impact négatif sur travail</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'Données pour graphiques'!$B$31</c:f>
              <c:strCache>
                <c:ptCount val="1"/>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5FCC-49EE-A090-FB9D2D4D2510}"/>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5FCC-49EE-A090-FB9D2D4D251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5FCC-49EE-A090-FB9D2D4D251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graphiques'!$A$32:$A$34</c:f>
              <c:strCache>
                <c:ptCount val="3"/>
                <c:pt idx="0">
                  <c:v>Oui</c:v>
                </c:pt>
                <c:pt idx="1">
                  <c:v>Non</c:v>
                </c:pt>
                <c:pt idx="2">
                  <c:v>N/A</c:v>
                </c:pt>
              </c:strCache>
            </c:strRef>
          </c:cat>
          <c:val>
            <c:numRef>
              <c:f>'Données pour graphiques'!$B$32:$B$34</c:f>
              <c:numCache>
                <c:formatCode>General</c:formatCode>
                <c:ptCount val="3"/>
                <c:pt idx="0">
                  <c:v>48</c:v>
                </c:pt>
                <c:pt idx="1">
                  <c:v>75</c:v>
                </c:pt>
                <c:pt idx="2">
                  <c:v>8</c:v>
                </c:pt>
              </c:numCache>
            </c:numRef>
          </c:val>
          <c:extLst>
            <c:ext xmlns:c16="http://schemas.microsoft.com/office/drawing/2014/chart" uri="{C3380CC4-5D6E-409C-BE32-E72D297353CC}">
              <c16:uniqueId val="{00000006-5FCC-49EE-A090-FB9D2D4D251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000000">
                    <a:lumMod val="65000"/>
                    <a:lumOff val="35000"/>
                  </a:srgbClr>
                </a:solidFill>
                <a:latin typeface="+mn-lt"/>
                <a:ea typeface="+mn-ea"/>
                <a:cs typeface="+mn-cs"/>
              </a:defRPr>
            </a:pPr>
            <a:r>
              <a:rPr lang="en-US" sz="1400" b="0" i="0" baseline="0">
                <a:effectLst/>
              </a:rPr>
              <a:t>Impact négatif sur motivation</a:t>
            </a:r>
            <a:endParaRPr lang="en-US" sz="1400">
              <a:effectLst/>
            </a:endParaRP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000000">
                  <a:lumMod val="65000"/>
                  <a:lumOff val="35000"/>
                </a:srgbClr>
              </a:solidFill>
              <a:latin typeface="+mn-lt"/>
              <a:ea typeface="+mn-ea"/>
              <a:cs typeface="+mn-cs"/>
            </a:defRPr>
          </a:pPr>
          <a:endParaRPr lang="en-US"/>
        </a:p>
      </c:txPr>
    </c:title>
    <c:autoTitleDeleted val="0"/>
    <c:plotArea>
      <c:layout/>
      <c:pieChart>
        <c:varyColors val="1"/>
        <c:ser>
          <c:idx val="0"/>
          <c:order val="0"/>
          <c:tx>
            <c:strRef>
              <c:f>'Données pour graphiques'!$E$31</c:f>
              <c:strCache>
                <c:ptCount val="1"/>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29C7-46F0-B449-61705734D4BD}"/>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29C7-46F0-B449-61705734D4BD}"/>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29C7-46F0-B449-61705734D4B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graphiques'!$D$32:$D$34</c:f>
              <c:strCache>
                <c:ptCount val="3"/>
                <c:pt idx="0">
                  <c:v>Oui</c:v>
                </c:pt>
                <c:pt idx="1">
                  <c:v>Non</c:v>
                </c:pt>
                <c:pt idx="2">
                  <c:v>N/A</c:v>
                </c:pt>
              </c:strCache>
            </c:strRef>
          </c:cat>
          <c:val>
            <c:numRef>
              <c:f>'Données pour graphiques'!$E$32:$E$34</c:f>
              <c:numCache>
                <c:formatCode>General</c:formatCode>
                <c:ptCount val="3"/>
                <c:pt idx="0">
                  <c:v>55</c:v>
                </c:pt>
                <c:pt idx="1">
                  <c:v>75</c:v>
                </c:pt>
                <c:pt idx="2">
                  <c:v>1</c:v>
                </c:pt>
              </c:numCache>
            </c:numRef>
          </c:val>
          <c:extLst>
            <c:ext xmlns:c16="http://schemas.microsoft.com/office/drawing/2014/chart" uri="{C3380CC4-5D6E-409C-BE32-E72D297353CC}">
              <c16:uniqueId val="{00000006-29C7-46F0-B449-61705734D4B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000000">
                    <a:lumMod val="65000"/>
                    <a:lumOff val="35000"/>
                  </a:srgbClr>
                </a:solidFill>
                <a:latin typeface="+mn-lt"/>
                <a:ea typeface="+mn-ea"/>
                <a:cs typeface="+mn-cs"/>
              </a:defRPr>
            </a:pPr>
            <a:r>
              <a:rPr lang="en-US" sz="1400" b="0" i="0" baseline="0">
                <a:effectLst/>
              </a:rPr>
              <a:t>Impact négatif sur santé PH</a:t>
            </a: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000000">
                  <a:lumMod val="65000"/>
                  <a:lumOff val="35000"/>
                </a:srgbClr>
              </a:solidFill>
              <a:latin typeface="+mn-lt"/>
              <a:ea typeface="+mn-ea"/>
              <a:cs typeface="+mn-cs"/>
            </a:defRPr>
          </a:pPr>
          <a:endParaRPr lang="en-US"/>
        </a:p>
      </c:txPr>
    </c:title>
    <c:autoTitleDeleted val="0"/>
    <c:plotArea>
      <c:layout/>
      <c:pieChart>
        <c:varyColors val="1"/>
        <c:ser>
          <c:idx val="0"/>
          <c:order val="0"/>
          <c:tx>
            <c:strRef>
              <c:f>'Données pour graphiques'!$H$31</c:f>
              <c:strCache>
                <c:ptCount val="1"/>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1565-4984-AC24-D6300802868E}"/>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1565-4984-AC24-D6300802868E}"/>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565-4984-AC24-D630080286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graphiques'!$G$32:$G$34</c:f>
              <c:strCache>
                <c:ptCount val="3"/>
                <c:pt idx="0">
                  <c:v>Oui</c:v>
                </c:pt>
                <c:pt idx="1">
                  <c:v>Non</c:v>
                </c:pt>
                <c:pt idx="2">
                  <c:v>N/A</c:v>
                </c:pt>
              </c:strCache>
            </c:strRef>
          </c:cat>
          <c:val>
            <c:numRef>
              <c:f>'Données pour graphiques'!$H$32:$H$34</c:f>
              <c:numCache>
                <c:formatCode>General</c:formatCode>
                <c:ptCount val="3"/>
                <c:pt idx="0">
                  <c:v>52</c:v>
                </c:pt>
                <c:pt idx="1">
                  <c:v>77</c:v>
                </c:pt>
                <c:pt idx="2">
                  <c:v>2</c:v>
                </c:pt>
              </c:numCache>
            </c:numRef>
          </c:val>
          <c:extLst>
            <c:ext xmlns:c16="http://schemas.microsoft.com/office/drawing/2014/chart" uri="{C3380CC4-5D6E-409C-BE32-E72D297353CC}">
              <c16:uniqueId val="{00000006-1565-4984-AC24-D6300802868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000000">
                    <a:lumMod val="65000"/>
                    <a:lumOff val="35000"/>
                  </a:srgbClr>
                </a:solidFill>
                <a:latin typeface="+mn-lt"/>
                <a:ea typeface="+mn-ea"/>
                <a:cs typeface="+mn-cs"/>
              </a:defRPr>
            </a:pPr>
            <a:r>
              <a:rPr lang="en-US" sz="1400" b="0" i="0" baseline="0">
                <a:effectLst/>
              </a:rPr>
              <a:t>Impact négatif sur santé M</a:t>
            </a: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rgbClr val="000000">
                  <a:lumMod val="65000"/>
                  <a:lumOff val="35000"/>
                </a:srgbClr>
              </a:solidFill>
              <a:latin typeface="+mn-lt"/>
              <a:ea typeface="+mn-ea"/>
              <a:cs typeface="+mn-cs"/>
            </a:defRPr>
          </a:pPr>
          <a:endParaRPr lang="en-US"/>
        </a:p>
      </c:txPr>
    </c:title>
    <c:autoTitleDeleted val="0"/>
    <c:plotArea>
      <c:layout/>
      <c:pieChart>
        <c:varyColors val="1"/>
        <c:ser>
          <c:idx val="0"/>
          <c:order val="0"/>
          <c:tx>
            <c:strRef>
              <c:f>'Données pour graphiques'!$K$31</c:f>
              <c:strCache>
                <c:ptCount val="1"/>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2CDC-4C1B-B5FF-82D1D5464500}"/>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2CDC-4C1B-B5FF-82D1D546450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2CDC-4C1B-B5FF-82D1D546450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graphiques'!$J$32:$J$34</c:f>
              <c:strCache>
                <c:ptCount val="3"/>
                <c:pt idx="0">
                  <c:v>Oui</c:v>
                </c:pt>
                <c:pt idx="1">
                  <c:v>Non</c:v>
                </c:pt>
                <c:pt idx="2">
                  <c:v>N/A</c:v>
                </c:pt>
              </c:strCache>
            </c:strRef>
          </c:cat>
          <c:val>
            <c:numRef>
              <c:f>'Données pour graphiques'!$K$32:$K$34</c:f>
              <c:numCache>
                <c:formatCode>General</c:formatCode>
                <c:ptCount val="3"/>
                <c:pt idx="0">
                  <c:v>71</c:v>
                </c:pt>
                <c:pt idx="1">
                  <c:v>58</c:v>
                </c:pt>
                <c:pt idx="2">
                  <c:v>2</c:v>
                </c:pt>
              </c:numCache>
            </c:numRef>
          </c:val>
          <c:extLst>
            <c:ext xmlns:c16="http://schemas.microsoft.com/office/drawing/2014/chart" uri="{C3380CC4-5D6E-409C-BE32-E72D297353CC}">
              <c16:uniqueId val="{00000006-2CDC-4C1B-B5FF-82D1D546450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spc="0" baseline="0">
                <a:solidFill>
                  <a:srgbClr val="000000">
                    <a:lumMod val="65000"/>
                    <a:lumOff val="35000"/>
                  </a:srgbClr>
                </a:solidFill>
                <a:latin typeface="+mn-lt"/>
                <a:ea typeface="+mn-ea"/>
                <a:cs typeface="+mn-cs"/>
              </a:defRPr>
            </a:pPr>
            <a:r>
              <a:rPr lang="en-US" sz="1200" b="0" i="0" baseline="0">
                <a:effectLst/>
              </a:rPr>
              <a:t>Impact négatif sur équilibre vie</a:t>
            </a: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spc="0" baseline="0">
              <a:solidFill>
                <a:srgbClr val="000000">
                  <a:lumMod val="65000"/>
                  <a:lumOff val="35000"/>
                </a:srgbClr>
              </a:solidFill>
              <a:latin typeface="+mn-lt"/>
              <a:ea typeface="+mn-ea"/>
              <a:cs typeface="+mn-cs"/>
            </a:defRPr>
          </a:pPr>
          <a:endParaRPr lang="en-US"/>
        </a:p>
      </c:txPr>
    </c:title>
    <c:autoTitleDeleted val="0"/>
    <c:plotArea>
      <c:layout/>
      <c:pieChart>
        <c:varyColors val="1"/>
        <c:ser>
          <c:idx val="0"/>
          <c:order val="0"/>
          <c:tx>
            <c:strRef>
              <c:f>'Données pour graphiques'!$N$31</c:f>
              <c:strCache>
                <c:ptCount val="1"/>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D9D-4F17-BF72-5334E62AE982}"/>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D9D-4F17-BF72-5334E62AE982}"/>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D9D-4F17-BF72-5334E62AE9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graphiques'!$M$32:$M$34</c:f>
              <c:strCache>
                <c:ptCount val="3"/>
                <c:pt idx="0">
                  <c:v>Oui</c:v>
                </c:pt>
                <c:pt idx="1">
                  <c:v>Non</c:v>
                </c:pt>
                <c:pt idx="2">
                  <c:v>N/A</c:v>
                </c:pt>
              </c:strCache>
            </c:strRef>
          </c:cat>
          <c:val>
            <c:numRef>
              <c:f>'Données pour graphiques'!$N$32:$N$34</c:f>
              <c:numCache>
                <c:formatCode>General</c:formatCode>
                <c:ptCount val="3"/>
                <c:pt idx="0">
                  <c:v>41</c:v>
                </c:pt>
                <c:pt idx="1">
                  <c:v>88</c:v>
                </c:pt>
                <c:pt idx="2">
                  <c:v>2</c:v>
                </c:pt>
              </c:numCache>
            </c:numRef>
          </c:val>
          <c:extLst>
            <c:ext xmlns:c16="http://schemas.microsoft.com/office/drawing/2014/chart" uri="{C3380CC4-5D6E-409C-BE32-E72D297353CC}">
              <c16:uniqueId val="{00000006-DD9D-4F17-BF72-5334E62AE982}"/>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spc="0" baseline="0">
                <a:solidFill>
                  <a:srgbClr val="000000">
                    <a:lumMod val="65000"/>
                    <a:lumOff val="35000"/>
                  </a:srgbClr>
                </a:solidFill>
                <a:latin typeface="+mn-lt"/>
                <a:ea typeface="+mn-ea"/>
                <a:cs typeface="+mn-cs"/>
              </a:defRPr>
            </a:pPr>
            <a:r>
              <a:rPr lang="en-US" sz="1200" b="0" i="0" baseline="0">
                <a:effectLst/>
              </a:rPr>
              <a:t>Impact négatif sur appartenance</a:t>
            </a:r>
            <a:endParaRPr lang="en-US" sz="1200">
              <a:effectLst/>
            </a:endParaRP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spc="0" baseline="0">
              <a:solidFill>
                <a:srgbClr val="000000">
                  <a:lumMod val="65000"/>
                  <a:lumOff val="35000"/>
                </a:srgbClr>
              </a:solidFill>
              <a:latin typeface="+mn-lt"/>
              <a:ea typeface="+mn-ea"/>
              <a:cs typeface="+mn-cs"/>
            </a:defRPr>
          </a:pPr>
          <a:endParaRPr lang="en-US"/>
        </a:p>
      </c:txPr>
    </c:title>
    <c:autoTitleDeleted val="0"/>
    <c:plotArea>
      <c:layout/>
      <c:pieChart>
        <c:varyColors val="1"/>
        <c:ser>
          <c:idx val="0"/>
          <c:order val="0"/>
          <c:tx>
            <c:strRef>
              <c:f>'Données pour graphiques'!$Q$31</c:f>
              <c:strCache>
                <c:ptCount val="1"/>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2BFD-41C2-BBB1-A5C57543B7DE}"/>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2BFD-41C2-BBB1-A5C57543B7DE}"/>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2BFD-41C2-BBB1-A5C57543B7D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'Données pour graphiques'!$P$32:$P$34</c:f>
              <c:strCache>
                <c:ptCount val="3"/>
                <c:pt idx="0">
                  <c:v>Oui</c:v>
                </c:pt>
                <c:pt idx="1">
                  <c:v>Non</c:v>
                </c:pt>
                <c:pt idx="2">
                  <c:v>N/A</c:v>
                </c:pt>
              </c:strCache>
            </c:strRef>
          </c:cat>
          <c:val>
            <c:numRef>
              <c:f>'Données pour graphiques'!$Q$32:$Q$34</c:f>
              <c:numCache>
                <c:formatCode>General</c:formatCode>
                <c:ptCount val="3"/>
                <c:pt idx="0">
                  <c:v>52</c:v>
                </c:pt>
                <c:pt idx="1">
                  <c:v>77</c:v>
                </c:pt>
                <c:pt idx="2">
                  <c:v>2</c:v>
                </c:pt>
              </c:numCache>
            </c:numRef>
          </c:val>
          <c:extLst>
            <c:ext xmlns:c16="http://schemas.microsoft.com/office/drawing/2014/chart" uri="{C3380CC4-5D6E-409C-BE32-E72D297353CC}">
              <c16:uniqueId val="{00000006-2BFD-41C2-BBB1-A5C57543B7D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TT avant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graphiques'!$E$1</c:f>
              <c:strCache>
                <c:ptCount val="1"/>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graphiques'!$D$2:$D$11</c:f>
              <c:strCache>
                <c:ptCount val="10"/>
                <c:pt idx="0">
                  <c:v>0-10%</c:v>
                </c:pt>
                <c:pt idx="1">
                  <c:v>10-20%</c:v>
                </c:pt>
                <c:pt idx="2">
                  <c:v>20-30%</c:v>
                </c:pt>
                <c:pt idx="3">
                  <c:v>30-40%</c:v>
                </c:pt>
                <c:pt idx="4">
                  <c:v>40-50%</c:v>
                </c:pt>
                <c:pt idx="5">
                  <c:v>50-60%</c:v>
                </c:pt>
                <c:pt idx="6">
                  <c:v>60-70%</c:v>
                </c:pt>
                <c:pt idx="7">
                  <c:v>70-80%</c:v>
                </c:pt>
                <c:pt idx="8">
                  <c:v>80-90%</c:v>
                </c:pt>
                <c:pt idx="9">
                  <c:v>90-100%</c:v>
                </c:pt>
              </c:strCache>
            </c:strRef>
          </c:cat>
          <c:val>
            <c:numRef>
              <c:f>'Données pour graphiques'!$E$2:$E$11</c:f>
              <c:numCache>
                <c:formatCode>General</c:formatCode>
                <c:ptCount val="10"/>
                <c:pt idx="0">
                  <c:v>72</c:v>
                </c:pt>
                <c:pt idx="1">
                  <c:v>26</c:v>
                </c:pt>
                <c:pt idx="2">
                  <c:v>8</c:v>
                </c:pt>
                <c:pt idx="3">
                  <c:v>13</c:v>
                </c:pt>
                <c:pt idx="4">
                  <c:v>2</c:v>
                </c:pt>
                <c:pt idx="5">
                  <c:v>1</c:v>
                </c:pt>
                <c:pt idx="6">
                  <c:v>0</c:v>
                </c:pt>
                <c:pt idx="7">
                  <c:v>1</c:v>
                </c:pt>
                <c:pt idx="8">
                  <c:v>2</c:v>
                </c:pt>
                <c:pt idx="9">
                  <c:v>6</c:v>
                </c:pt>
              </c:numCache>
            </c:numRef>
          </c:val>
          <c:extLst>
            <c:ext xmlns:c16="http://schemas.microsoft.com/office/drawing/2014/chart" uri="{C3380CC4-5D6E-409C-BE32-E72D297353CC}">
              <c16:uniqueId val="{00000000-FAE3-4824-90E5-42453234395D}"/>
            </c:ext>
          </c:extLst>
        </c:ser>
        <c:dLbls>
          <c:dLblPos val="outEnd"/>
          <c:showLegendKey val="0"/>
          <c:showVal val="1"/>
          <c:showCatName val="0"/>
          <c:showSerName val="0"/>
          <c:showPercent val="0"/>
          <c:showBubbleSize val="0"/>
        </c:dLbls>
        <c:gapWidth val="219"/>
        <c:overlap val="-27"/>
        <c:axId val="128419712"/>
        <c:axId val="128421680"/>
      </c:barChart>
      <c:catAx>
        <c:axId val="12841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421680"/>
        <c:crosses val="autoZero"/>
        <c:auto val="1"/>
        <c:lblAlgn val="ctr"/>
        <c:lblOffset val="100"/>
        <c:noMultiLvlLbl val="0"/>
      </c:catAx>
      <c:valAx>
        <c:axId val="128421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4197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TT après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graphiques'!$H$1</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graphiques'!$G$2:$G$11</c:f>
              <c:strCache>
                <c:ptCount val="10"/>
                <c:pt idx="0">
                  <c:v>0-10%</c:v>
                </c:pt>
                <c:pt idx="1">
                  <c:v>10-20%</c:v>
                </c:pt>
                <c:pt idx="2">
                  <c:v>20-30%</c:v>
                </c:pt>
                <c:pt idx="3">
                  <c:v>30-40%</c:v>
                </c:pt>
                <c:pt idx="4">
                  <c:v>40-50%</c:v>
                </c:pt>
                <c:pt idx="5">
                  <c:v>50-60%</c:v>
                </c:pt>
                <c:pt idx="6">
                  <c:v>60-70%</c:v>
                </c:pt>
                <c:pt idx="7">
                  <c:v>70-80%</c:v>
                </c:pt>
                <c:pt idx="8">
                  <c:v>80-90%</c:v>
                </c:pt>
                <c:pt idx="9">
                  <c:v>90-100%</c:v>
                </c:pt>
              </c:strCache>
            </c:strRef>
          </c:cat>
          <c:val>
            <c:numRef>
              <c:f>'Données pour graphiques'!$H$2:$H$11</c:f>
              <c:numCache>
                <c:formatCode>General</c:formatCode>
                <c:ptCount val="10"/>
                <c:pt idx="0">
                  <c:v>3</c:v>
                </c:pt>
                <c:pt idx="1">
                  <c:v>5</c:v>
                </c:pt>
                <c:pt idx="2">
                  <c:v>4</c:v>
                </c:pt>
                <c:pt idx="3">
                  <c:v>6</c:v>
                </c:pt>
                <c:pt idx="4">
                  <c:v>3</c:v>
                </c:pt>
                <c:pt idx="5">
                  <c:v>5</c:v>
                </c:pt>
                <c:pt idx="6">
                  <c:v>4</c:v>
                </c:pt>
                <c:pt idx="7">
                  <c:v>8</c:v>
                </c:pt>
                <c:pt idx="8">
                  <c:v>27</c:v>
                </c:pt>
                <c:pt idx="9">
                  <c:v>66</c:v>
                </c:pt>
              </c:numCache>
            </c:numRef>
          </c:val>
          <c:extLst>
            <c:ext xmlns:c16="http://schemas.microsoft.com/office/drawing/2014/chart" uri="{C3380CC4-5D6E-409C-BE32-E72D297353CC}">
              <c16:uniqueId val="{00000000-8272-49FD-A1C1-1671FF6DB48E}"/>
            </c:ext>
          </c:extLst>
        </c:ser>
        <c:dLbls>
          <c:dLblPos val="outEnd"/>
          <c:showLegendKey val="0"/>
          <c:showVal val="1"/>
          <c:showCatName val="0"/>
          <c:showSerName val="0"/>
          <c:showPercent val="0"/>
          <c:showBubbleSize val="0"/>
        </c:dLbls>
        <c:gapWidth val="219"/>
        <c:overlap val="-27"/>
        <c:axId val="604694032"/>
        <c:axId val="604692720"/>
      </c:barChart>
      <c:catAx>
        <c:axId val="60469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692720"/>
        <c:crosses val="autoZero"/>
        <c:auto val="1"/>
        <c:lblAlgn val="ctr"/>
        <c:lblOffset val="100"/>
        <c:noMultiLvlLbl val="0"/>
      </c:catAx>
      <c:valAx>
        <c:axId val="604692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4694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Motivation avant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graphiques'!$K$1</c:f>
              <c:strCache>
                <c:ptCount val="1"/>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graphiques'!$J$2:$J$5</c:f>
              <c:strCache>
                <c:ptCount val="4"/>
                <c:pt idx="0">
                  <c:v>Pas de motivation</c:v>
                </c:pt>
                <c:pt idx="1">
                  <c:v>Peu de motivation</c:v>
                </c:pt>
                <c:pt idx="2">
                  <c:v>Motivation ok</c:v>
                </c:pt>
                <c:pt idx="3">
                  <c:v>Pleine motivation</c:v>
                </c:pt>
              </c:strCache>
            </c:strRef>
          </c:cat>
          <c:val>
            <c:numRef>
              <c:f>'Données pour graphiques'!$K$2:$K$5</c:f>
              <c:numCache>
                <c:formatCode>General</c:formatCode>
                <c:ptCount val="4"/>
                <c:pt idx="0">
                  <c:v>1</c:v>
                </c:pt>
                <c:pt idx="1">
                  <c:v>24</c:v>
                </c:pt>
                <c:pt idx="2">
                  <c:v>56</c:v>
                </c:pt>
                <c:pt idx="3">
                  <c:v>50</c:v>
                </c:pt>
              </c:numCache>
            </c:numRef>
          </c:val>
          <c:extLst>
            <c:ext xmlns:c16="http://schemas.microsoft.com/office/drawing/2014/chart" uri="{C3380CC4-5D6E-409C-BE32-E72D297353CC}">
              <c16:uniqueId val="{00000000-1AC2-46C8-A0B4-7624C303C186}"/>
            </c:ext>
          </c:extLst>
        </c:ser>
        <c:dLbls>
          <c:dLblPos val="outEnd"/>
          <c:showLegendKey val="0"/>
          <c:showVal val="1"/>
          <c:showCatName val="0"/>
          <c:showSerName val="0"/>
          <c:showPercent val="0"/>
          <c:showBubbleSize val="0"/>
        </c:dLbls>
        <c:gapWidth val="219"/>
        <c:overlap val="-27"/>
        <c:axId val="532805640"/>
        <c:axId val="532806296"/>
      </c:barChart>
      <c:catAx>
        <c:axId val="532805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2806296"/>
        <c:crosses val="autoZero"/>
        <c:auto val="1"/>
        <c:lblAlgn val="ctr"/>
        <c:lblOffset val="100"/>
        <c:noMultiLvlLbl val="0"/>
      </c:catAx>
      <c:valAx>
        <c:axId val="532806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28056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Motivation</a:t>
            </a:r>
            <a:r>
              <a:rPr lang="en-US" baseline="0"/>
              <a:t> après 2020</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graphiques'!$N$1</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'Données pour graphiques'!$M$2:$M$5</c:f>
              <c:numCache>
                <c:formatCode>General</c:formatCode>
                <c:ptCount val="4"/>
                <c:pt idx="0">
                  <c:v>1</c:v>
                </c:pt>
                <c:pt idx="1">
                  <c:v>2</c:v>
                </c:pt>
                <c:pt idx="2">
                  <c:v>3</c:v>
                </c:pt>
                <c:pt idx="3">
                  <c:v>4</c:v>
                </c:pt>
              </c:numCache>
            </c:numRef>
          </c:cat>
          <c:val>
            <c:numRef>
              <c:f>'Données pour graphiques'!$N$2:$N$5</c:f>
              <c:numCache>
                <c:formatCode>General</c:formatCode>
                <c:ptCount val="4"/>
                <c:pt idx="0">
                  <c:v>10</c:v>
                </c:pt>
                <c:pt idx="1">
                  <c:v>41</c:v>
                </c:pt>
                <c:pt idx="2">
                  <c:v>51</c:v>
                </c:pt>
                <c:pt idx="3">
                  <c:v>29</c:v>
                </c:pt>
              </c:numCache>
            </c:numRef>
          </c:val>
          <c:extLst>
            <c:ext xmlns:c16="http://schemas.microsoft.com/office/drawing/2014/chart" uri="{C3380CC4-5D6E-409C-BE32-E72D297353CC}">
              <c16:uniqueId val="{00000000-763B-4FAD-A748-DBBCE7451754}"/>
            </c:ext>
          </c:extLst>
        </c:ser>
        <c:dLbls>
          <c:dLblPos val="outEnd"/>
          <c:showLegendKey val="0"/>
          <c:showVal val="1"/>
          <c:showCatName val="0"/>
          <c:showSerName val="0"/>
          <c:showPercent val="0"/>
          <c:showBubbleSize val="0"/>
        </c:dLbls>
        <c:gapWidth val="219"/>
        <c:overlap val="-27"/>
        <c:axId val="532805640"/>
        <c:axId val="532805968"/>
      </c:barChart>
      <c:catAx>
        <c:axId val="532805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2805968"/>
        <c:crosses val="autoZero"/>
        <c:auto val="1"/>
        <c:lblAlgn val="ctr"/>
        <c:lblOffset val="100"/>
        <c:noMultiLvlLbl val="0"/>
      </c:catAx>
      <c:valAx>
        <c:axId val="532805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28056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Satisfactionavant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graphiques'!$K$8</c:f>
              <c:strCache>
                <c:ptCount val="1"/>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'Données pour graphiques'!$J$9:$J$12</c:f>
              <c:strCache>
                <c:ptCount val="4"/>
                <c:pt idx="0">
                  <c:v>Insatisfaction totale</c:v>
                </c:pt>
                <c:pt idx="1">
                  <c:v>Peu satisfait</c:v>
                </c:pt>
                <c:pt idx="2">
                  <c:v>Satisfait</c:v>
                </c:pt>
                <c:pt idx="3">
                  <c:v>Grande satsifaction</c:v>
                </c:pt>
              </c:strCache>
            </c:strRef>
          </c:cat>
          <c:val>
            <c:numRef>
              <c:f>'Données pour graphiques'!$K$9:$K$12</c:f>
              <c:numCache>
                <c:formatCode>General</c:formatCode>
                <c:ptCount val="4"/>
                <c:pt idx="0">
                  <c:v>5</c:v>
                </c:pt>
                <c:pt idx="1">
                  <c:v>27</c:v>
                </c:pt>
                <c:pt idx="2">
                  <c:v>64</c:v>
                </c:pt>
                <c:pt idx="3">
                  <c:v>34</c:v>
                </c:pt>
              </c:numCache>
            </c:numRef>
          </c:val>
          <c:extLst>
            <c:ext xmlns:c16="http://schemas.microsoft.com/office/drawing/2014/chart" uri="{C3380CC4-5D6E-409C-BE32-E72D297353CC}">
              <c16:uniqueId val="{00000000-C3CB-4917-94FF-34A17BBA58DA}"/>
            </c:ext>
          </c:extLst>
        </c:ser>
        <c:dLbls>
          <c:dLblPos val="outEnd"/>
          <c:showLegendKey val="0"/>
          <c:showVal val="1"/>
          <c:showCatName val="0"/>
          <c:showSerName val="0"/>
          <c:showPercent val="0"/>
          <c:showBubbleSize val="0"/>
        </c:dLbls>
        <c:gapWidth val="219"/>
        <c:overlap val="-27"/>
        <c:axId val="522747432"/>
        <c:axId val="522745792"/>
      </c:barChart>
      <c:catAx>
        <c:axId val="522747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2745792"/>
        <c:crosses val="autoZero"/>
        <c:auto val="1"/>
        <c:lblAlgn val="ctr"/>
        <c:lblOffset val="100"/>
        <c:noMultiLvlLbl val="0"/>
      </c:catAx>
      <c:valAx>
        <c:axId val="522745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27474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Satisfaction</a:t>
            </a:r>
            <a:r>
              <a:rPr lang="en-US" baseline="0"/>
              <a:t> après 2020</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graphiques'!$N$8</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'Données pour graphiques'!$M$9:$M$12</c:f>
              <c:numCache>
                <c:formatCode>General</c:formatCode>
                <c:ptCount val="4"/>
                <c:pt idx="0">
                  <c:v>1</c:v>
                </c:pt>
                <c:pt idx="1">
                  <c:v>2</c:v>
                </c:pt>
                <c:pt idx="2">
                  <c:v>3</c:v>
                </c:pt>
                <c:pt idx="3">
                  <c:v>4</c:v>
                </c:pt>
              </c:numCache>
            </c:numRef>
          </c:cat>
          <c:val>
            <c:numRef>
              <c:f>'Données pour graphiques'!$N$9:$N$12</c:f>
              <c:numCache>
                <c:formatCode>General</c:formatCode>
                <c:ptCount val="4"/>
                <c:pt idx="0">
                  <c:v>10</c:v>
                </c:pt>
                <c:pt idx="1">
                  <c:v>32</c:v>
                </c:pt>
                <c:pt idx="2">
                  <c:v>61</c:v>
                </c:pt>
                <c:pt idx="3">
                  <c:v>27</c:v>
                </c:pt>
              </c:numCache>
            </c:numRef>
          </c:val>
          <c:extLst>
            <c:ext xmlns:c16="http://schemas.microsoft.com/office/drawing/2014/chart" uri="{C3380CC4-5D6E-409C-BE32-E72D297353CC}">
              <c16:uniqueId val="{00000000-78B9-49D0-88AA-BD071E8F2178}"/>
            </c:ext>
          </c:extLst>
        </c:ser>
        <c:dLbls>
          <c:dLblPos val="outEnd"/>
          <c:showLegendKey val="0"/>
          <c:showVal val="1"/>
          <c:showCatName val="0"/>
          <c:showSerName val="0"/>
          <c:showPercent val="0"/>
          <c:showBubbleSize val="0"/>
        </c:dLbls>
        <c:gapWidth val="219"/>
        <c:overlap val="-27"/>
        <c:axId val="615393048"/>
        <c:axId val="611593200"/>
      </c:barChart>
      <c:catAx>
        <c:axId val="61539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1593200"/>
        <c:crosses val="autoZero"/>
        <c:auto val="1"/>
        <c:lblAlgn val="ctr"/>
        <c:lblOffset val="100"/>
        <c:noMultiLvlLbl val="0"/>
      </c:catAx>
      <c:valAx>
        <c:axId val="611593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3930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Efficacité depuis</a:t>
            </a:r>
            <a:r>
              <a:rPr lang="en-US" baseline="0"/>
              <a:t> 2020</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'Données pour graphiques'!$Q$1</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'Données pour graphiques'!$P$2:$P$6</c:f>
              <c:numCache>
                <c:formatCode>General</c:formatCode>
                <c:ptCount val="5"/>
                <c:pt idx="0">
                  <c:v>1</c:v>
                </c:pt>
                <c:pt idx="1">
                  <c:v>2</c:v>
                </c:pt>
                <c:pt idx="2">
                  <c:v>3</c:v>
                </c:pt>
                <c:pt idx="3">
                  <c:v>4</c:v>
                </c:pt>
                <c:pt idx="4">
                  <c:v>5</c:v>
                </c:pt>
              </c:numCache>
            </c:numRef>
          </c:cat>
          <c:val>
            <c:numRef>
              <c:f>'Données pour graphiques'!$Q$2:$Q$6</c:f>
              <c:numCache>
                <c:formatCode>General</c:formatCode>
                <c:ptCount val="5"/>
                <c:pt idx="0">
                  <c:v>5</c:v>
                </c:pt>
                <c:pt idx="1">
                  <c:v>23</c:v>
                </c:pt>
                <c:pt idx="2">
                  <c:v>39</c:v>
                </c:pt>
                <c:pt idx="3">
                  <c:v>41</c:v>
                </c:pt>
                <c:pt idx="4">
                  <c:v>23</c:v>
                </c:pt>
              </c:numCache>
            </c:numRef>
          </c:val>
          <c:extLst>
            <c:ext xmlns:c16="http://schemas.microsoft.com/office/drawing/2014/chart" uri="{C3380CC4-5D6E-409C-BE32-E72D297353CC}">
              <c16:uniqueId val="{00000000-4211-480F-8999-A5FB25E711A8}"/>
            </c:ext>
          </c:extLst>
        </c:ser>
        <c:dLbls>
          <c:dLblPos val="outEnd"/>
          <c:showLegendKey val="0"/>
          <c:showVal val="1"/>
          <c:showCatName val="0"/>
          <c:showSerName val="0"/>
          <c:showPercent val="0"/>
          <c:showBubbleSize val="0"/>
        </c:dLbls>
        <c:gapWidth val="219"/>
        <c:overlap val="-27"/>
        <c:axId val="619314080"/>
        <c:axId val="619314408"/>
      </c:barChart>
      <c:catAx>
        <c:axId val="619314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314408"/>
        <c:crosses val="autoZero"/>
        <c:auto val="1"/>
        <c:lblAlgn val="ctr"/>
        <c:lblOffset val="100"/>
        <c:noMultiLvlLbl val="0"/>
      </c:catAx>
      <c:valAx>
        <c:axId val="619314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314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 id="16">
  <a:schemeClr val="accent3"/>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6">
  <a:schemeClr val="accent3"/>
</cs:colorStyle>
</file>

<file path=xl/charts/colors2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Reversed" id="23">
  <a:schemeClr val="accent3"/>
</cs:colorStyle>
</file>

<file path=xl/charts/colors9.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0</xdr:col>
      <xdr:colOff>594360</xdr:colOff>
      <xdr:row>1</xdr:row>
      <xdr:rowOff>22860</xdr:rowOff>
    </xdr:from>
    <xdr:to>
      <xdr:col>5</xdr:col>
      <xdr:colOff>601980</xdr:colOff>
      <xdr:row>13</xdr:row>
      <xdr:rowOff>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14</xdr:row>
      <xdr:rowOff>0</xdr:rowOff>
    </xdr:from>
    <xdr:to>
      <xdr:col>6</xdr:col>
      <xdr:colOff>0</xdr:colOff>
      <xdr:row>26</xdr:row>
      <xdr:rowOff>7620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1</xdr:row>
      <xdr:rowOff>0</xdr:rowOff>
    </xdr:from>
    <xdr:to>
      <xdr:col>13</xdr:col>
      <xdr:colOff>0</xdr:colOff>
      <xdr:row>13</xdr:row>
      <xdr:rowOff>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594360</xdr:colOff>
      <xdr:row>14</xdr:row>
      <xdr:rowOff>7620</xdr:rowOff>
    </xdr:from>
    <xdr:to>
      <xdr:col>12</xdr:col>
      <xdr:colOff>594360</xdr:colOff>
      <xdr:row>26</xdr:row>
      <xdr:rowOff>7620</xdr:rowOff>
    </xdr:to>
    <xdr:graphicFrame macro="">
      <xdr:nvGraphicFramePr>
        <xdr:cNvPr id="9"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16913</xdr:colOff>
      <xdr:row>1</xdr:row>
      <xdr:rowOff>27878</xdr:rowOff>
    </xdr:from>
    <xdr:to>
      <xdr:col>19</xdr:col>
      <xdr:colOff>9293</xdr:colOff>
      <xdr:row>13</xdr:row>
      <xdr:rowOff>20630</xdr:rowOff>
    </xdr:to>
    <xdr:graphicFrame macro="">
      <xdr:nvGraphicFramePr>
        <xdr:cNvPr id="10"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601980</xdr:colOff>
      <xdr:row>14</xdr:row>
      <xdr:rowOff>7620</xdr:rowOff>
    </xdr:from>
    <xdr:to>
      <xdr:col>19</xdr:col>
      <xdr:colOff>30480</xdr:colOff>
      <xdr:row>26</xdr:row>
      <xdr:rowOff>22860</xdr:rowOff>
    </xdr:to>
    <xdr:graphicFrame macro="">
      <xdr:nvGraphicFramePr>
        <xdr:cNvPr id="11"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19</xdr:col>
      <xdr:colOff>601980</xdr:colOff>
      <xdr:row>1</xdr:row>
      <xdr:rowOff>0</xdr:rowOff>
    </xdr:from>
    <xdr:to>
      <xdr:col>25</xdr:col>
      <xdr:colOff>22860</xdr:colOff>
      <xdr:row>13</xdr:row>
      <xdr:rowOff>7620</xdr:rowOff>
    </xdr:to>
    <xdr:graphicFrame macro="">
      <xdr:nvGraphicFramePr>
        <xdr:cNvPr id="1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0</xdr:colOff>
      <xdr:row>14</xdr:row>
      <xdr:rowOff>0</xdr:rowOff>
    </xdr:from>
    <xdr:to>
      <xdr:col>24</xdr:col>
      <xdr:colOff>601980</xdr:colOff>
      <xdr:row>26</xdr:row>
      <xdr:rowOff>0</xdr:rowOff>
    </xdr:to>
    <xdr:graphicFrame macro="">
      <xdr:nvGraphicFramePr>
        <xdr:cNvPr id="13"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16912</xdr:colOff>
      <xdr:row>26</xdr:row>
      <xdr:rowOff>152400</xdr:rowOff>
    </xdr:from>
    <xdr:to>
      <xdr:col>18</xdr:col>
      <xdr:colOff>588412</xdr:colOff>
      <xdr:row>39</xdr:row>
      <xdr:rowOff>7621</xdr:rowOff>
    </xdr:to>
    <xdr:graphicFrame macro="">
      <xdr:nvGraphicFramePr>
        <xdr:cNvPr id="14"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583767</xdr:colOff>
      <xdr:row>27</xdr:row>
      <xdr:rowOff>9292</xdr:rowOff>
    </xdr:from>
    <xdr:to>
      <xdr:col>24</xdr:col>
      <xdr:colOff>564809</xdr:colOff>
      <xdr:row>39</xdr:row>
      <xdr:rowOff>9293</xdr:rowOff>
    </xdr:to>
    <xdr:graphicFrame macro="">
      <xdr:nvGraphicFramePr>
        <xdr:cNvPr id="15"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18585</xdr:colOff>
      <xdr:row>40</xdr:row>
      <xdr:rowOff>13567</xdr:rowOff>
    </xdr:from>
    <xdr:to>
      <xdr:col>6</xdr:col>
      <xdr:colOff>18585</xdr:colOff>
      <xdr:row>51</xdr:row>
      <xdr:rowOff>165595</xdr:rowOff>
    </xdr:to>
    <xdr:graphicFrame macro="">
      <xdr:nvGraphicFramePr>
        <xdr:cNvPr id="16"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27879</xdr:colOff>
      <xdr:row>40</xdr:row>
      <xdr:rowOff>26204</xdr:rowOff>
    </xdr:from>
    <xdr:to>
      <xdr:col>19</xdr:col>
      <xdr:colOff>55756</xdr:colOff>
      <xdr:row>51</xdr:row>
      <xdr:rowOff>83634</xdr:rowOff>
    </xdr:to>
    <xdr:graphicFrame macro="">
      <xdr:nvGraphicFramePr>
        <xdr:cNvPr id="17"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25</xdr:col>
      <xdr:colOff>600678</xdr:colOff>
      <xdr:row>1</xdr:row>
      <xdr:rowOff>12359</xdr:rowOff>
    </xdr:from>
    <xdr:to>
      <xdr:col>31</xdr:col>
      <xdr:colOff>2601</xdr:colOff>
      <xdr:row>12</xdr:row>
      <xdr:rowOff>160576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25</xdr:col>
      <xdr:colOff>583765</xdr:colOff>
      <xdr:row>13</xdr:row>
      <xdr:rowOff>143200</xdr:rowOff>
    </xdr:from>
    <xdr:to>
      <xdr:col>30</xdr:col>
      <xdr:colOff>576146</xdr:colOff>
      <xdr:row>26</xdr:row>
      <xdr:rowOff>17841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26</xdr:col>
      <xdr:colOff>0</xdr:colOff>
      <xdr:row>27</xdr:row>
      <xdr:rowOff>3810</xdr:rowOff>
    </xdr:from>
    <xdr:to>
      <xdr:col>31</xdr:col>
      <xdr:colOff>15240</xdr:colOff>
      <xdr:row>39</xdr:row>
      <xdr:rowOff>15240</xdr:rowOff>
    </xdr:to>
    <xdr:graphicFrame macro="">
      <xdr:nvGraphicFramePr>
        <xdr:cNvPr id="5"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378956</xdr:colOff>
      <xdr:row>39</xdr:row>
      <xdr:rowOff>106031</xdr:rowOff>
    </xdr:from>
    <xdr:to>
      <xdr:col>12</xdr:col>
      <xdr:colOff>397913</xdr:colOff>
      <xdr:row>51</xdr:row>
      <xdr:rowOff>125080</xdr:rowOff>
    </xdr:to>
    <xdr:graphicFrame macro="">
      <xdr:nvGraphicFramePr>
        <xdr:cNvPr id="7"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594732</xdr:colOff>
      <xdr:row>40</xdr:row>
      <xdr:rowOff>3811</xdr:rowOff>
    </xdr:from>
    <xdr:to>
      <xdr:col>25</xdr:col>
      <xdr:colOff>27507</xdr:colOff>
      <xdr:row>51</xdr:row>
      <xdr:rowOff>65050</xdr:rowOff>
    </xdr:to>
    <xdr:graphicFrame macro="">
      <xdr:nvGraphicFramePr>
        <xdr:cNvPr id="18"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26</xdr:col>
      <xdr:colOff>4274</xdr:colOff>
      <xdr:row>40</xdr:row>
      <xdr:rowOff>2137</xdr:rowOff>
    </xdr:from>
    <xdr:to>
      <xdr:col>30</xdr:col>
      <xdr:colOff>602351</xdr:colOff>
      <xdr:row>52</xdr:row>
      <xdr:rowOff>21187</xdr:rowOff>
    </xdr:to>
    <xdr:graphicFrame macro="">
      <xdr:nvGraphicFramePr>
        <xdr:cNvPr id="19"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0</xdr:colOff>
      <xdr:row>52</xdr:row>
      <xdr:rowOff>156210</xdr:rowOff>
    </xdr:from>
    <xdr:to>
      <xdr:col>5</xdr:col>
      <xdr:colOff>601980</xdr:colOff>
      <xdr:row>64</xdr:row>
      <xdr:rowOff>152400</xdr:rowOff>
    </xdr:to>
    <xdr:graphicFrame macro="">
      <xdr:nvGraphicFramePr>
        <xdr:cNvPr id="20"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13567</xdr:colOff>
      <xdr:row>27</xdr:row>
      <xdr:rowOff>13103</xdr:rowOff>
    </xdr:from>
    <xdr:to>
      <xdr:col>5</xdr:col>
      <xdr:colOff>604025</xdr:colOff>
      <xdr:row>39</xdr:row>
      <xdr:rowOff>47393</xdr:rowOff>
    </xdr:to>
    <xdr:graphicFrame macro="">
      <xdr:nvGraphicFramePr>
        <xdr:cNvPr id="21"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xdr:col>
      <xdr:colOff>312605</xdr:colOff>
      <xdr:row>26</xdr:row>
      <xdr:rowOff>165502</xdr:rowOff>
    </xdr:from>
    <xdr:to>
      <xdr:col>12</xdr:col>
      <xdr:colOff>335465</xdr:colOff>
      <xdr:row>39</xdr:row>
      <xdr:rowOff>24533</xdr:rowOff>
    </xdr:to>
    <xdr:graphicFrame macro="">
      <xdr:nvGraphicFramePr>
        <xdr:cNvPr id="22"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7</xdr:col>
      <xdr:colOff>312606</xdr:colOff>
      <xdr:row>53</xdr:row>
      <xdr:rowOff>15146</xdr:rowOff>
    </xdr:from>
    <xdr:to>
      <xdr:col>12</xdr:col>
      <xdr:colOff>325244</xdr:colOff>
      <xdr:row>64</xdr:row>
      <xdr:rowOff>130097</xdr:rowOff>
    </xdr:to>
    <xdr:graphicFrame macro="">
      <xdr:nvGraphicFramePr>
        <xdr:cNvPr id="23"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14</xdr:col>
      <xdr:colOff>9293</xdr:colOff>
      <xdr:row>53</xdr:row>
      <xdr:rowOff>19051</xdr:rowOff>
    </xdr:from>
    <xdr:to>
      <xdr:col>19</xdr:col>
      <xdr:colOff>22860</xdr:colOff>
      <xdr:row>65</xdr:row>
      <xdr:rowOff>18585</xdr:rowOff>
    </xdr:to>
    <xdr:graphicFrame macro="">
      <xdr:nvGraphicFramePr>
        <xdr:cNvPr id="24"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20</xdr:col>
      <xdr:colOff>22860</xdr:colOff>
      <xdr:row>52</xdr:row>
      <xdr:rowOff>133350</xdr:rowOff>
    </xdr:from>
    <xdr:to>
      <xdr:col>25</xdr:col>
      <xdr:colOff>7620</xdr:colOff>
      <xdr:row>64</xdr:row>
      <xdr:rowOff>160020</xdr:rowOff>
    </xdr:to>
    <xdr:graphicFrame macro="">
      <xdr:nvGraphicFramePr>
        <xdr:cNvPr id="25"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26</xdr:col>
      <xdr:colOff>22860</xdr:colOff>
      <xdr:row>52</xdr:row>
      <xdr:rowOff>156210</xdr:rowOff>
    </xdr:from>
    <xdr:to>
      <xdr:col>30</xdr:col>
      <xdr:colOff>601980</xdr:colOff>
      <xdr:row>65</xdr:row>
      <xdr:rowOff>15240</xdr:rowOff>
    </xdr:to>
    <xdr:graphicFrame macro="">
      <xdr:nvGraphicFramePr>
        <xdr:cNvPr id="26"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15240</xdr:colOff>
      <xdr:row>65</xdr:row>
      <xdr:rowOff>163830</xdr:rowOff>
    </xdr:from>
    <xdr:to>
      <xdr:col>6</xdr:col>
      <xdr:colOff>45720</xdr:colOff>
      <xdr:row>78</xdr:row>
      <xdr:rowOff>0</xdr:rowOff>
    </xdr:to>
    <xdr:graphicFrame macro="">
      <xdr:nvGraphicFramePr>
        <xdr:cNvPr id="27"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7</xdr:col>
      <xdr:colOff>258150</xdr:colOff>
      <xdr:row>65</xdr:row>
      <xdr:rowOff>130004</xdr:rowOff>
    </xdr:from>
    <xdr:to>
      <xdr:col>12</xdr:col>
      <xdr:colOff>334537</xdr:colOff>
      <xdr:row>78</xdr:row>
      <xdr:rowOff>27877</xdr:rowOff>
    </xdr:to>
    <xdr:graphicFrame macro="">
      <xdr:nvGraphicFramePr>
        <xdr:cNvPr id="28"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K132"/>
  <sheetViews>
    <sheetView tabSelected="1" topLeftCell="AD1" workbookViewId="0">
      <pane ySplit="1" topLeftCell="A2" activePane="bottomLeft" state="frozen"/>
      <selection pane="bottomLeft" activeCell="AH22" sqref="AH22"/>
    </sheetView>
  </sheetViews>
  <sheetFormatPr defaultColWidth="14.44140625" defaultRowHeight="15.75" customHeight="1" x14ac:dyDescent="0.25"/>
  <cols>
    <col min="1" max="3" width="21.5546875" customWidth="1"/>
    <col min="4" max="4" width="30.88671875" customWidth="1"/>
    <col min="5" max="37" width="21.5546875" customWidth="1"/>
  </cols>
  <sheetData>
    <row r="1" spans="1:31" ht="13.2"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row>
    <row r="2" spans="1:31" ht="13.2" x14ac:dyDescent="0.25">
      <c r="A2" s="2">
        <v>44378.585763796291</v>
      </c>
      <c r="B2" s="3" t="s">
        <v>31</v>
      </c>
      <c r="C2" s="3" t="s">
        <v>32</v>
      </c>
      <c r="D2" s="3" t="s">
        <v>33</v>
      </c>
      <c r="E2" s="3">
        <v>1</v>
      </c>
      <c r="F2" s="3">
        <v>9</v>
      </c>
      <c r="G2" s="3">
        <v>2</v>
      </c>
      <c r="H2" s="3">
        <v>3</v>
      </c>
      <c r="K2" s="3">
        <v>3</v>
      </c>
      <c r="L2" s="3" t="s">
        <v>34</v>
      </c>
      <c r="M2" s="3">
        <v>4</v>
      </c>
      <c r="N2" s="3">
        <v>4</v>
      </c>
      <c r="O2" s="3">
        <v>3</v>
      </c>
      <c r="P2" s="3" t="s">
        <v>35</v>
      </c>
      <c r="Q2" s="3" t="s">
        <v>36</v>
      </c>
      <c r="R2" s="3" t="s">
        <v>37</v>
      </c>
      <c r="S2" s="3" t="s">
        <v>38</v>
      </c>
      <c r="T2" s="3" t="s">
        <v>39</v>
      </c>
      <c r="U2" s="3" t="s">
        <v>36</v>
      </c>
      <c r="V2" s="3" t="s">
        <v>40</v>
      </c>
      <c r="W2" s="3" t="s">
        <v>41</v>
      </c>
      <c r="X2" s="3" t="s">
        <v>42</v>
      </c>
      <c r="Y2" s="3" t="s">
        <v>43</v>
      </c>
      <c r="Z2" s="3" t="s">
        <v>43</v>
      </c>
      <c r="AA2" s="3" t="s">
        <v>43</v>
      </c>
      <c r="AB2" s="3" t="s">
        <v>43</v>
      </c>
      <c r="AC2" s="3" t="s">
        <v>44</v>
      </c>
      <c r="AD2" s="3" t="s">
        <v>44</v>
      </c>
      <c r="AE2" s="3"/>
    </row>
    <row r="3" spans="1:31" ht="13.2" x14ac:dyDescent="0.25">
      <c r="A3" s="2">
        <v>44382.463318564813</v>
      </c>
      <c r="B3" s="3" t="s">
        <v>31</v>
      </c>
      <c r="C3" s="3" t="s">
        <v>45</v>
      </c>
      <c r="D3" s="3" t="s">
        <v>46</v>
      </c>
      <c r="E3" s="3">
        <v>4</v>
      </c>
      <c r="F3" s="3">
        <v>10</v>
      </c>
      <c r="G3" s="3">
        <v>2</v>
      </c>
      <c r="H3" s="3">
        <v>2</v>
      </c>
      <c r="I3" s="3">
        <v>4</v>
      </c>
      <c r="J3" s="3">
        <v>4</v>
      </c>
      <c r="K3" s="3">
        <v>5</v>
      </c>
      <c r="L3" s="3" t="s">
        <v>47</v>
      </c>
      <c r="M3" s="3">
        <v>3</v>
      </c>
      <c r="N3" s="3">
        <v>3</v>
      </c>
      <c r="O3" s="3">
        <v>5</v>
      </c>
      <c r="P3" s="3" t="s">
        <v>48</v>
      </c>
      <c r="Q3" s="3" t="s">
        <v>36</v>
      </c>
      <c r="R3" s="3" t="s">
        <v>37</v>
      </c>
      <c r="S3" s="3" t="s">
        <v>49</v>
      </c>
      <c r="T3" s="3" t="s">
        <v>50</v>
      </c>
      <c r="U3" s="3" t="s">
        <v>36</v>
      </c>
      <c r="V3" s="3" t="s">
        <v>36</v>
      </c>
      <c r="W3" s="3" t="s">
        <v>51</v>
      </c>
      <c r="X3" s="3" t="s">
        <v>52</v>
      </c>
      <c r="Y3" s="3" t="s">
        <v>43</v>
      </c>
      <c r="Z3" s="3" t="s">
        <v>43</v>
      </c>
      <c r="AA3" s="3" t="s">
        <v>43</v>
      </c>
      <c r="AB3" s="3" t="s">
        <v>43</v>
      </c>
      <c r="AC3" s="3" t="s">
        <v>43</v>
      </c>
      <c r="AD3" s="3" t="s">
        <v>43</v>
      </c>
    </row>
    <row r="4" spans="1:31" ht="13.2" x14ac:dyDescent="0.25">
      <c r="A4" s="2">
        <v>44382.468744641199</v>
      </c>
      <c r="B4" s="3" t="s">
        <v>31</v>
      </c>
      <c r="C4" s="3" t="s">
        <v>53</v>
      </c>
      <c r="D4" s="3" t="s">
        <v>54</v>
      </c>
      <c r="E4" s="3">
        <v>1</v>
      </c>
      <c r="F4" s="3">
        <v>10</v>
      </c>
      <c r="G4" s="3">
        <v>2</v>
      </c>
      <c r="H4" s="3">
        <v>3</v>
      </c>
      <c r="I4" s="3">
        <v>2</v>
      </c>
      <c r="J4" s="3">
        <v>3</v>
      </c>
      <c r="K4" s="3">
        <v>4</v>
      </c>
      <c r="L4" s="3" t="s">
        <v>34</v>
      </c>
      <c r="M4" s="3">
        <v>4</v>
      </c>
      <c r="N4" s="3">
        <v>4</v>
      </c>
      <c r="O4" s="3">
        <v>3</v>
      </c>
      <c r="P4" s="3" t="s">
        <v>55</v>
      </c>
      <c r="Q4" s="3" t="s">
        <v>36</v>
      </c>
      <c r="R4" s="3" t="s">
        <v>38</v>
      </c>
      <c r="S4" s="3" t="s">
        <v>38</v>
      </c>
      <c r="T4" s="3" t="s">
        <v>50</v>
      </c>
      <c r="U4" s="3" t="s">
        <v>36</v>
      </c>
      <c r="V4" s="3" t="s">
        <v>40</v>
      </c>
      <c r="W4" s="3" t="s">
        <v>50</v>
      </c>
      <c r="X4" s="3" t="s">
        <v>56</v>
      </c>
      <c r="Y4" s="3" t="s">
        <v>43</v>
      </c>
      <c r="Z4" s="3" t="s">
        <v>43</v>
      </c>
      <c r="AA4" s="3" t="s">
        <v>43</v>
      </c>
      <c r="AB4" s="3" t="s">
        <v>44</v>
      </c>
      <c r="AC4" s="3" t="s">
        <v>43</v>
      </c>
      <c r="AD4" s="3" t="s">
        <v>44</v>
      </c>
      <c r="AE4" s="3" t="s">
        <v>57</v>
      </c>
    </row>
    <row r="5" spans="1:31" ht="13.2" x14ac:dyDescent="0.25">
      <c r="A5" s="2">
        <v>44382.471603761573</v>
      </c>
      <c r="B5" s="3" t="s">
        <v>58</v>
      </c>
      <c r="C5" s="3" t="s">
        <v>32</v>
      </c>
      <c r="D5" s="3" t="s">
        <v>59</v>
      </c>
      <c r="E5" s="3">
        <v>1</v>
      </c>
      <c r="F5" s="3">
        <v>10</v>
      </c>
      <c r="G5" s="3">
        <v>3</v>
      </c>
      <c r="H5" s="3">
        <v>3</v>
      </c>
      <c r="I5" s="3">
        <v>3</v>
      </c>
      <c r="J5" s="3">
        <v>3</v>
      </c>
      <c r="K5" s="3">
        <v>3</v>
      </c>
      <c r="L5" s="3" t="s">
        <v>60</v>
      </c>
      <c r="M5" s="3">
        <v>3</v>
      </c>
      <c r="N5" s="3">
        <v>3</v>
      </c>
      <c r="O5" s="3">
        <v>4</v>
      </c>
      <c r="P5" s="3" t="s">
        <v>35</v>
      </c>
      <c r="Q5" s="3" t="s">
        <v>36</v>
      </c>
      <c r="R5" s="3" t="s">
        <v>61</v>
      </c>
      <c r="S5" s="3" t="s">
        <v>61</v>
      </c>
      <c r="T5" s="3" t="s">
        <v>39</v>
      </c>
      <c r="U5" s="3" t="s">
        <v>36</v>
      </c>
      <c r="V5" s="3" t="s">
        <v>40</v>
      </c>
      <c r="W5" s="3" t="s">
        <v>41</v>
      </c>
      <c r="X5" s="3" t="s">
        <v>62</v>
      </c>
      <c r="Y5" s="3" t="s">
        <v>43</v>
      </c>
      <c r="Z5" s="3" t="s">
        <v>44</v>
      </c>
      <c r="AA5" s="3" t="s">
        <v>44</v>
      </c>
      <c r="AB5" s="3" t="s">
        <v>44</v>
      </c>
      <c r="AC5" s="3" t="s">
        <v>43</v>
      </c>
      <c r="AD5" s="3" t="s">
        <v>44</v>
      </c>
    </row>
    <row r="6" spans="1:31" ht="13.2" x14ac:dyDescent="0.25">
      <c r="A6" s="2">
        <v>44382.471847303241</v>
      </c>
      <c r="B6" s="3" t="s">
        <v>31</v>
      </c>
      <c r="C6" s="3" t="s">
        <v>53</v>
      </c>
      <c r="D6" s="3" t="s">
        <v>63</v>
      </c>
      <c r="E6" s="3">
        <v>1</v>
      </c>
      <c r="F6" s="3">
        <v>9</v>
      </c>
      <c r="G6" s="3">
        <v>4</v>
      </c>
      <c r="H6" s="3">
        <v>3</v>
      </c>
      <c r="I6" s="3">
        <v>4</v>
      </c>
      <c r="J6" s="3">
        <v>3</v>
      </c>
      <c r="K6" s="3">
        <v>2</v>
      </c>
      <c r="L6" s="3" t="s">
        <v>47</v>
      </c>
      <c r="M6" s="3">
        <v>4</v>
      </c>
      <c r="N6" s="3">
        <v>4</v>
      </c>
      <c r="O6" s="3">
        <v>1</v>
      </c>
      <c r="P6" s="3" t="s">
        <v>55</v>
      </c>
      <c r="Q6" s="3" t="s">
        <v>36</v>
      </c>
      <c r="R6" s="3" t="s">
        <v>38</v>
      </c>
      <c r="S6" s="3" t="s">
        <v>38</v>
      </c>
      <c r="T6" s="3" t="s">
        <v>50</v>
      </c>
      <c r="U6" s="3" t="s">
        <v>36</v>
      </c>
      <c r="V6" s="3" t="s">
        <v>40</v>
      </c>
      <c r="W6" s="3" t="s">
        <v>41</v>
      </c>
      <c r="X6" s="3" t="s">
        <v>64</v>
      </c>
      <c r="Y6" s="3" t="s">
        <v>65</v>
      </c>
      <c r="Z6" s="3" t="s">
        <v>44</v>
      </c>
      <c r="AA6" s="3" t="s">
        <v>44</v>
      </c>
      <c r="AB6" s="3" t="s">
        <v>44</v>
      </c>
      <c r="AC6" s="3" t="s">
        <v>65</v>
      </c>
      <c r="AD6" s="3" t="s">
        <v>44</v>
      </c>
    </row>
    <row r="7" spans="1:31" ht="13.2" x14ac:dyDescent="0.25">
      <c r="A7" s="2">
        <v>44382.472186331019</v>
      </c>
      <c r="B7" s="3" t="s">
        <v>31</v>
      </c>
      <c r="C7" s="3" t="s">
        <v>45</v>
      </c>
      <c r="D7" s="3" t="s">
        <v>66</v>
      </c>
      <c r="E7" s="3">
        <v>1</v>
      </c>
      <c r="F7" s="3">
        <v>10</v>
      </c>
      <c r="G7" s="3">
        <v>4</v>
      </c>
      <c r="H7" s="3">
        <v>4</v>
      </c>
      <c r="I7" s="3">
        <v>3</v>
      </c>
      <c r="J7" s="3">
        <v>3</v>
      </c>
      <c r="K7" s="3">
        <v>3</v>
      </c>
      <c r="L7" s="3" t="s">
        <v>47</v>
      </c>
      <c r="M7" s="3">
        <v>3</v>
      </c>
      <c r="N7" s="3">
        <v>3</v>
      </c>
      <c r="O7" s="3">
        <v>5</v>
      </c>
      <c r="P7" s="3" t="s">
        <v>55</v>
      </c>
      <c r="Q7" s="3" t="s">
        <v>36</v>
      </c>
      <c r="R7" s="3" t="s">
        <v>37</v>
      </c>
      <c r="S7" s="3" t="s">
        <v>49</v>
      </c>
      <c r="T7" s="3" t="s">
        <v>39</v>
      </c>
      <c r="U7" s="3" t="s">
        <v>36</v>
      </c>
      <c r="V7" s="3" t="s">
        <v>36</v>
      </c>
      <c r="W7" s="3" t="s">
        <v>41</v>
      </c>
      <c r="X7" s="3" t="s">
        <v>67</v>
      </c>
      <c r="Y7" s="3" t="s">
        <v>43</v>
      </c>
      <c r="Z7" s="3" t="s">
        <v>43</v>
      </c>
      <c r="AA7" s="3" t="s">
        <v>44</v>
      </c>
      <c r="AB7" s="3" t="s">
        <v>44</v>
      </c>
      <c r="AC7" s="3" t="s">
        <v>43</v>
      </c>
      <c r="AD7" s="3" t="s">
        <v>43</v>
      </c>
    </row>
    <row r="8" spans="1:31" ht="13.2" x14ac:dyDescent="0.25">
      <c r="A8" s="2">
        <v>44382.473688009261</v>
      </c>
      <c r="B8" s="3" t="s">
        <v>58</v>
      </c>
      <c r="C8" s="3" t="s">
        <v>32</v>
      </c>
      <c r="D8" s="3" t="s">
        <v>68</v>
      </c>
      <c r="E8" s="3">
        <v>2</v>
      </c>
      <c r="F8" s="3">
        <v>10</v>
      </c>
      <c r="G8" s="3">
        <v>3</v>
      </c>
      <c r="H8" s="3">
        <v>3</v>
      </c>
      <c r="I8" s="3">
        <v>2</v>
      </c>
      <c r="J8" s="3">
        <v>4</v>
      </c>
      <c r="K8" s="3">
        <v>3</v>
      </c>
      <c r="L8" s="3" t="s">
        <v>34</v>
      </c>
      <c r="M8" s="3">
        <v>3</v>
      </c>
      <c r="N8" s="3">
        <v>3</v>
      </c>
      <c r="O8" s="3">
        <v>5</v>
      </c>
      <c r="P8" s="3" t="s">
        <v>48</v>
      </c>
      <c r="Q8" s="3" t="s">
        <v>40</v>
      </c>
      <c r="R8" s="3" t="s">
        <v>61</v>
      </c>
      <c r="S8" s="3" t="s">
        <v>38</v>
      </c>
      <c r="T8" s="3" t="s">
        <v>39</v>
      </c>
      <c r="U8" s="3" t="s">
        <v>36</v>
      </c>
      <c r="V8" s="3" t="s">
        <v>40</v>
      </c>
      <c r="W8" s="3" t="s">
        <v>41</v>
      </c>
      <c r="X8" s="3" t="s">
        <v>69</v>
      </c>
      <c r="Y8" s="3" t="s">
        <v>43</v>
      </c>
      <c r="Z8" s="3" t="s">
        <v>43</v>
      </c>
      <c r="AA8" s="3" t="s">
        <v>43</v>
      </c>
      <c r="AB8" s="3" t="s">
        <v>43</v>
      </c>
      <c r="AC8" s="3" t="s">
        <v>43</v>
      </c>
      <c r="AD8" s="3" t="s">
        <v>43</v>
      </c>
    </row>
    <row r="9" spans="1:31" ht="13.2" x14ac:dyDescent="0.25">
      <c r="A9" s="2">
        <v>44382.475118263887</v>
      </c>
      <c r="B9" s="3" t="s">
        <v>31</v>
      </c>
      <c r="C9" s="3" t="s">
        <v>70</v>
      </c>
      <c r="D9" s="3" t="s">
        <v>71</v>
      </c>
      <c r="E9" s="3">
        <v>1</v>
      </c>
      <c r="F9" s="3">
        <v>9</v>
      </c>
      <c r="G9" s="3">
        <v>3</v>
      </c>
      <c r="H9" s="3">
        <v>3</v>
      </c>
      <c r="I9" s="3">
        <v>2</v>
      </c>
      <c r="J9" s="3">
        <v>3</v>
      </c>
      <c r="K9" s="3">
        <v>4</v>
      </c>
      <c r="L9" s="3" t="s">
        <v>47</v>
      </c>
      <c r="M9" s="3">
        <v>5</v>
      </c>
      <c r="N9" s="3">
        <v>4</v>
      </c>
      <c r="O9" s="3">
        <v>2</v>
      </c>
      <c r="P9" s="3" t="s">
        <v>55</v>
      </c>
      <c r="Q9" s="3" t="s">
        <v>40</v>
      </c>
      <c r="R9" s="3" t="s">
        <v>38</v>
      </c>
      <c r="S9" s="3" t="s">
        <v>49</v>
      </c>
      <c r="T9" s="3" t="s">
        <v>39</v>
      </c>
      <c r="U9" s="3" t="s">
        <v>40</v>
      </c>
      <c r="V9" s="3" t="s">
        <v>40</v>
      </c>
      <c r="W9" s="3" t="s">
        <v>51</v>
      </c>
      <c r="X9" s="3" t="s">
        <v>72</v>
      </c>
      <c r="Y9" s="3" t="s">
        <v>43</v>
      </c>
      <c r="Z9" s="3" t="s">
        <v>43</v>
      </c>
      <c r="AA9" s="3" t="s">
        <v>65</v>
      </c>
      <c r="AB9" s="3" t="s">
        <v>44</v>
      </c>
      <c r="AC9" s="3" t="s">
        <v>44</v>
      </c>
      <c r="AD9" s="3" t="s">
        <v>43</v>
      </c>
    </row>
    <row r="10" spans="1:31" ht="13.2" x14ac:dyDescent="0.25">
      <c r="A10" s="2">
        <v>44382.48244028935</v>
      </c>
      <c r="B10" s="3" t="s">
        <v>31</v>
      </c>
      <c r="C10" s="3" t="s">
        <v>32</v>
      </c>
      <c r="D10" s="3" t="s">
        <v>73</v>
      </c>
      <c r="E10" s="3">
        <v>1</v>
      </c>
      <c r="F10" s="3">
        <v>9</v>
      </c>
      <c r="G10" s="3">
        <v>4</v>
      </c>
      <c r="H10" s="3">
        <v>2</v>
      </c>
      <c r="I10" s="3">
        <v>3</v>
      </c>
      <c r="J10" s="3">
        <v>2</v>
      </c>
      <c r="K10" s="3">
        <v>2</v>
      </c>
      <c r="L10" s="3" t="s">
        <v>60</v>
      </c>
      <c r="M10" s="3">
        <v>4</v>
      </c>
      <c r="N10" s="3">
        <v>4</v>
      </c>
      <c r="O10" s="3">
        <v>3</v>
      </c>
      <c r="P10" s="3" t="s">
        <v>55</v>
      </c>
      <c r="Q10" s="3" t="s">
        <v>36</v>
      </c>
      <c r="R10" s="3" t="s">
        <v>38</v>
      </c>
      <c r="S10" s="3" t="s">
        <v>38</v>
      </c>
      <c r="T10" s="3" t="s">
        <v>74</v>
      </c>
      <c r="U10" s="3" t="s">
        <v>36</v>
      </c>
      <c r="V10" s="3" t="s">
        <v>40</v>
      </c>
      <c r="W10" s="3" t="s">
        <v>41</v>
      </c>
      <c r="X10" s="3" t="s">
        <v>75</v>
      </c>
      <c r="Y10" s="3" t="s">
        <v>44</v>
      </c>
      <c r="Z10" s="3" t="s">
        <v>44</v>
      </c>
      <c r="AA10" s="3" t="s">
        <v>44</v>
      </c>
      <c r="AB10" s="3" t="s">
        <v>44</v>
      </c>
      <c r="AC10" s="3" t="s">
        <v>44</v>
      </c>
      <c r="AD10" s="3" t="s">
        <v>44</v>
      </c>
    </row>
    <row r="11" spans="1:31" ht="13.2" x14ac:dyDescent="0.25">
      <c r="A11" s="2">
        <v>44382.489215347217</v>
      </c>
      <c r="B11" s="3" t="s">
        <v>31</v>
      </c>
      <c r="C11" s="3" t="s">
        <v>32</v>
      </c>
      <c r="D11" s="3" t="s">
        <v>76</v>
      </c>
      <c r="E11" s="3">
        <v>1</v>
      </c>
      <c r="F11" s="3">
        <v>10</v>
      </c>
      <c r="G11" s="3">
        <v>4</v>
      </c>
      <c r="H11" s="3">
        <v>3</v>
      </c>
      <c r="I11" s="3">
        <v>4</v>
      </c>
      <c r="J11" s="3">
        <v>4</v>
      </c>
      <c r="K11" s="3">
        <v>3</v>
      </c>
      <c r="L11" s="3" t="s">
        <v>47</v>
      </c>
      <c r="M11" s="3">
        <v>3</v>
      </c>
      <c r="N11" s="3">
        <v>4</v>
      </c>
      <c r="O11" s="3">
        <v>2</v>
      </c>
      <c r="P11" s="3" t="s">
        <v>35</v>
      </c>
      <c r="Q11" s="3" t="s">
        <v>36</v>
      </c>
      <c r="R11" s="3" t="s">
        <v>61</v>
      </c>
      <c r="S11" s="3" t="s">
        <v>61</v>
      </c>
      <c r="T11" s="3" t="s">
        <v>39</v>
      </c>
      <c r="U11" s="3" t="s">
        <v>40</v>
      </c>
      <c r="V11" s="3" t="s">
        <v>40</v>
      </c>
      <c r="W11" s="3" t="s">
        <v>41</v>
      </c>
      <c r="X11" s="3" t="s">
        <v>77</v>
      </c>
      <c r="Y11" s="3" t="s">
        <v>43</v>
      </c>
      <c r="Z11" s="3" t="s">
        <v>43</v>
      </c>
      <c r="AA11" s="3" t="s">
        <v>43</v>
      </c>
      <c r="AB11" s="3" t="s">
        <v>43</v>
      </c>
      <c r="AC11" s="3" t="s">
        <v>43</v>
      </c>
      <c r="AD11" s="3" t="s">
        <v>44</v>
      </c>
      <c r="AE11" s="3" t="s">
        <v>78</v>
      </c>
    </row>
    <row r="12" spans="1:31" ht="13.2" x14ac:dyDescent="0.25">
      <c r="A12" s="2">
        <v>44382.490973842592</v>
      </c>
      <c r="B12" s="3" t="s">
        <v>31</v>
      </c>
      <c r="C12" s="3" t="s">
        <v>32</v>
      </c>
      <c r="D12" s="3" t="s">
        <v>79</v>
      </c>
      <c r="E12" s="3">
        <v>10</v>
      </c>
      <c r="F12" s="3">
        <v>2</v>
      </c>
      <c r="G12" s="3">
        <v>4</v>
      </c>
      <c r="H12" s="3">
        <v>2</v>
      </c>
      <c r="I12" s="3">
        <v>4</v>
      </c>
      <c r="J12" s="3">
        <v>2</v>
      </c>
      <c r="K12" s="3">
        <v>2</v>
      </c>
      <c r="L12" s="3" t="s">
        <v>60</v>
      </c>
      <c r="M12" s="3">
        <v>5</v>
      </c>
      <c r="N12" s="3">
        <v>4</v>
      </c>
      <c r="O12" s="3">
        <v>3</v>
      </c>
      <c r="P12" s="3" t="s">
        <v>80</v>
      </c>
      <c r="Q12" s="3" t="s">
        <v>36</v>
      </c>
      <c r="R12" s="3" t="s">
        <v>61</v>
      </c>
      <c r="S12" s="3" t="s">
        <v>61</v>
      </c>
      <c r="T12" s="3" t="s">
        <v>39</v>
      </c>
      <c r="U12" s="3" t="s">
        <v>40</v>
      </c>
      <c r="V12" s="3" t="s">
        <v>40</v>
      </c>
      <c r="W12" s="3" t="s">
        <v>41</v>
      </c>
      <c r="X12" s="3" t="s">
        <v>81</v>
      </c>
      <c r="Y12" s="3" t="s">
        <v>44</v>
      </c>
      <c r="Z12" s="3" t="s">
        <v>44</v>
      </c>
      <c r="AA12" s="3" t="s">
        <v>43</v>
      </c>
      <c r="AB12" s="3" t="s">
        <v>44</v>
      </c>
      <c r="AC12" s="3" t="s">
        <v>44</v>
      </c>
      <c r="AD12" s="3" t="s">
        <v>44</v>
      </c>
    </row>
    <row r="13" spans="1:31" ht="13.2" x14ac:dyDescent="0.25">
      <c r="A13" s="2">
        <v>44382.49578109954</v>
      </c>
      <c r="B13" s="3" t="s">
        <v>58</v>
      </c>
      <c r="C13" s="3" t="s">
        <v>53</v>
      </c>
      <c r="D13" s="3" t="s">
        <v>82</v>
      </c>
      <c r="E13" s="3">
        <v>10</v>
      </c>
      <c r="F13" s="3">
        <v>10</v>
      </c>
      <c r="G13" s="3">
        <v>3</v>
      </c>
      <c r="H13" s="3">
        <v>4</v>
      </c>
      <c r="I13" s="3">
        <v>4</v>
      </c>
      <c r="J13" s="3">
        <v>4</v>
      </c>
      <c r="K13" s="3">
        <v>5</v>
      </c>
      <c r="L13" s="3" t="s">
        <v>47</v>
      </c>
      <c r="M13" s="3">
        <v>4</v>
      </c>
      <c r="N13" s="3">
        <v>3</v>
      </c>
      <c r="O13" s="3">
        <v>5</v>
      </c>
      <c r="P13" s="3" t="s">
        <v>48</v>
      </c>
      <c r="Q13" s="3" t="s">
        <v>36</v>
      </c>
      <c r="R13" s="3" t="s">
        <v>61</v>
      </c>
      <c r="S13" s="3" t="s">
        <v>61</v>
      </c>
      <c r="T13" s="3" t="s">
        <v>83</v>
      </c>
      <c r="U13" s="3" t="s">
        <v>84</v>
      </c>
      <c r="V13" s="3" t="s">
        <v>36</v>
      </c>
      <c r="W13" s="3" t="s">
        <v>51</v>
      </c>
      <c r="X13" s="3" t="s">
        <v>85</v>
      </c>
      <c r="Y13" s="3" t="s">
        <v>43</v>
      </c>
      <c r="Z13" s="3" t="s">
        <v>43</v>
      </c>
      <c r="AA13" s="3" t="s">
        <v>44</v>
      </c>
      <c r="AB13" s="3" t="s">
        <v>43</v>
      </c>
      <c r="AC13" s="3" t="s">
        <v>43</v>
      </c>
      <c r="AD13" s="3" t="s">
        <v>44</v>
      </c>
      <c r="AE13" s="3" t="s">
        <v>86</v>
      </c>
    </row>
    <row r="14" spans="1:31" ht="13.2" x14ac:dyDescent="0.25">
      <c r="A14" s="2">
        <v>44382.500030277777</v>
      </c>
      <c r="B14" s="3" t="s">
        <v>58</v>
      </c>
      <c r="C14" s="3" t="s">
        <v>32</v>
      </c>
      <c r="D14" s="3" t="s">
        <v>87</v>
      </c>
      <c r="E14" s="3">
        <v>2</v>
      </c>
      <c r="F14" s="3">
        <v>9</v>
      </c>
      <c r="G14" s="3">
        <v>3</v>
      </c>
      <c r="H14" s="3">
        <v>2</v>
      </c>
      <c r="I14" s="3">
        <v>3</v>
      </c>
      <c r="J14" s="3">
        <v>4</v>
      </c>
      <c r="K14" s="3">
        <v>2</v>
      </c>
      <c r="L14" s="3" t="s">
        <v>34</v>
      </c>
      <c r="M14" s="3">
        <v>4</v>
      </c>
      <c r="N14" s="3">
        <v>3</v>
      </c>
      <c r="O14" s="3">
        <v>3</v>
      </c>
      <c r="P14" s="3" t="s">
        <v>35</v>
      </c>
      <c r="Q14" s="3" t="s">
        <v>88</v>
      </c>
      <c r="R14" s="3" t="s">
        <v>37</v>
      </c>
      <c r="S14" s="3" t="s">
        <v>49</v>
      </c>
      <c r="T14" s="3" t="s">
        <v>39</v>
      </c>
      <c r="U14" s="3" t="s">
        <v>36</v>
      </c>
      <c r="V14" s="3" t="s">
        <v>40</v>
      </c>
      <c r="W14" s="3" t="s">
        <v>41</v>
      </c>
      <c r="X14" s="3" t="s">
        <v>89</v>
      </c>
      <c r="Y14" s="3" t="s">
        <v>43</v>
      </c>
      <c r="Z14" s="3" t="s">
        <v>44</v>
      </c>
      <c r="AA14" s="3" t="s">
        <v>43</v>
      </c>
      <c r="AB14" s="3" t="s">
        <v>43</v>
      </c>
      <c r="AC14" s="3" t="s">
        <v>43</v>
      </c>
      <c r="AD14" s="3" t="s">
        <v>43</v>
      </c>
    </row>
    <row r="15" spans="1:31" ht="13.2" x14ac:dyDescent="0.25">
      <c r="A15" s="2">
        <v>44382.500330868061</v>
      </c>
      <c r="B15" s="3" t="s">
        <v>31</v>
      </c>
      <c r="C15" s="3" t="s">
        <v>90</v>
      </c>
      <c r="D15" s="3" t="s">
        <v>91</v>
      </c>
      <c r="E15" s="3">
        <v>1</v>
      </c>
      <c r="F15" s="3">
        <v>10</v>
      </c>
      <c r="G15" s="3">
        <v>3</v>
      </c>
      <c r="H15" s="3">
        <v>3</v>
      </c>
      <c r="I15" s="3">
        <v>2</v>
      </c>
      <c r="J15" s="3">
        <v>4</v>
      </c>
      <c r="K15" s="3">
        <v>4</v>
      </c>
      <c r="L15" s="3" t="s">
        <v>60</v>
      </c>
      <c r="M15" s="3">
        <v>5</v>
      </c>
      <c r="N15" s="3">
        <v>5</v>
      </c>
      <c r="O15" s="3">
        <v>4</v>
      </c>
      <c r="P15" s="3" t="s">
        <v>35</v>
      </c>
      <c r="Q15" s="3" t="s">
        <v>88</v>
      </c>
      <c r="R15" s="3" t="s">
        <v>38</v>
      </c>
      <c r="S15" s="3" t="s">
        <v>61</v>
      </c>
      <c r="T15" s="3" t="s">
        <v>83</v>
      </c>
      <c r="U15" s="3" t="s">
        <v>84</v>
      </c>
      <c r="V15" s="3" t="s">
        <v>36</v>
      </c>
      <c r="W15" s="3" t="s">
        <v>51</v>
      </c>
      <c r="X15" s="3" t="s">
        <v>92</v>
      </c>
      <c r="Y15" s="3" t="s">
        <v>43</v>
      </c>
      <c r="Z15" s="3" t="s">
        <v>43</v>
      </c>
      <c r="AA15" s="3" t="s">
        <v>44</v>
      </c>
      <c r="AB15" s="3" t="s">
        <v>44</v>
      </c>
      <c r="AC15" s="3" t="s">
        <v>44</v>
      </c>
      <c r="AD15" s="3" t="s">
        <v>43</v>
      </c>
    </row>
    <row r="16" spans="1:31" ht="13.2" x14ac:dyDescent="0.25">
      <c r="A16" s="2">
        <v>44382.501535266201</v>
      </c>
      <c r="B16" s="3" t="s">
        <v>31</v>
      </c>
      <c r="C16" s="3" t="s">
        <v>32</v>
      </c>
      <c r="D16" s="3" t="s">
        <v>93</v>
      </c>
      <c r="E16" s="3">
        <v>2</v>
      </c>
      <c r="F16" s="3">
        <v>10</v>
      </c>
      <c r="G16" s="3">
        <v>3</v>
      </c>
      <c r="H16" s="3">
        <v>3</v>
      </c>
      <c r="I16" s="3">
        <v>2</v>
      </c>
      <c r="J16" s="3">
        <v>3</v>
      </c>
      <c r="K16" s="3">
        <v>5</v>
      </c>
      <c r="L16" s="3" t="s">
        <v>34</v>
      </c>
      <c r="M16" s="3">
        <v>5</v>
      </c>
      <c r="N16" s="3">
        <v>5</v>
      </c>
      <c r="O16" s="3">
        <v>5</v>
      </c>
      <c r="P16" s="3" t="s">
        <v>48</v>
      </c>
      <c r="Q16" s="3" t="s">
        <v>40</v>
      </c>
      <c r="R16" s="3" t="s">
        <v>38</v>
      </c>
      <c r="S16" s="3" t="s">
        <v>49</v>
      </c>
      <c r="T16" s="3" t="s">
        <v>83</v>
      </c>
      <c r="U16" s="3" t="s">
        <v>84</v>
      </c>
      <c r="V16" s="3" t="s">
        <v>40</v>
      </c>
      <c r="W16" s="3" t="s">
        <v>41</v>
      </c>
      <c r="X16" s="3" t="s">
        <v>94</v>
      </c>
      <c r="Y16" s="3" t="s">
        <v>43</v>
      </c>
      <c r="Z16" s="3" t="s">
        <v>43</v>
      </c>
      <c r="AA16" s="3" t="s">
        <v>43</v>
      </c>
      <c r="AB16" s="3" t="s">
        <v>43</v>
      </c>
      <c r="AC16" s="3" t="s">
        <v>43</v>
      </c>
      <c r="AD16" s="3" t="s">
        <v>43</v>
      </c>
    </row>
    <row r="17" spans="1:31" ht="13.2" x14ac:dyDescent="0.25">
      <c r="A17" s="2">
        <v>44382.502657372686</v>
      </c>
      <c r="B17" s="3" t="s">
        <v>31</v>
      </c>
      <c r="C17" s="3" t="s">
        <v>45</v>
      </c>
      <c r="D17" s="3" t="s">
        <v>95</v>
      </c>
      <c r="E17" s="3">
        <v>1</v>
      </c>
      <c r="F17" s="3">
        <v>5</v>
      </c>
      <c r="G17" s="3">
        <v>3</v>
      </c>
      <c r="H17" s="3">
        <v>2</v>
      </c>
      <c r="I17" s="3">
        <v>2</v>
      </c>
      <c r="J17" s="3">
        <v>2</v>
      </c>
      <c r="K17" s="3">
        <v>3</v>
      </c>
      <c r="L17" s="3" t="s">
        <v>34</v>
      </c>
      <c r="M17" s="3">
        <v>3</v>
      </c>
      <c r="N17" s="3">
        <v>3</v>
      </c>
      <c r="O17" s="3">
        <v>3</v>
      </c>
      <c r="P17" s="3" t="s">
        <v>35</v>
      </c>
      <c r="Q17" s="3" t="s">
        <v>36</v>
      </c>
      <c r="R17" s="3" t="s">
        <v>38</v>
      </c>
      <c r="S17" s="3" t="s">
        <v>38</v>
      </c>
      <c r="T17" s="3" t="s">
        <v>39</v>
      </c>
      <c r="U17" s="3" t="s">
        <v>40</v>
      </c>
      <c r="V17" s="3" t="s">
        <v>40</v>
      </c>
      <c r="W17" s="3" t="s">
        <v>51</v>
      </c>
      <c r="X17" s="3" t="s">
        <v>96</v>
      </c>
      <c r="Y17" s="3" t="s">
        <v>43</v>
      </c>
      <c r="Z17" s="3" t="s">
        <v>43</v>
      </c>
      <c r="AA17" s="3" t="s">
        <v>43</v>
      </c>
      <c r="AB17" s="3" t="s">
        <v>43</v>
      </c>
      <c r="AC17" s="3" t="s">
        <v>43</v>
      </c>
      <c r="AD17" s="3" t="s">
        <v>43</v>
      </c>
      <c r="AE17" s="3" t="s">
        <v>97</v>
      </c>
    </row>
    <row r="18" spans="1:31" ht="13.2" x14ac:dyDescent="0.25">
      <c r="A18" s="2">
        <v>44382.508196319446</v>
      </c>
      <c r="B18" s="3" t="s">
        <v>31</v>
      </c>
      <c r="C18" s="3" t="s">
        <v>32</v>
      </c>
      <c r="D18" s="3" t="s">
        <v>98</v>
      </c>
      <c r="E18" s="3">
        <v>3</v>
      </c>
      <c r="F18" s="3">
        <v>9</v>
      </c>
      <c r="G18" s="3">
        <v>3</v>
      </c>
      <c r="H18" s="3">
        <v>2</v>
      </c>
      <c r="I18" s="3">
        <v>3</v>
      </c>
      <c r="J18" s="3">
        <v>2</v>
      </c>
      <c r="K18" s="3">
        <v>2</v>
      </c>
      <c r="L18" s="3" t="s">
        <v>60</v>
      </c>
      <c r="M18" s="3">
        <v>4</v>
      </c>
      <c r="N18" s="3">
        <v>4</v>
      </c>
      <c r="O18" s="3">
        <v>4</v>
      </c>
      <c r="P18" s="3" t="s">
        <v>55</v>
      </c>
      <c r="Q18" s="3" t="s">
        <v>40</v>
      </c>
      <c r="R18" s="3" t="s">
        <v>37</v>
      </c>
      <c r="S18" s="3" t="s">
        <v>49</v>
      </c>
      <c r="T18" s="3" t="s">
        <v>39</v>
      </c>
      <c r="U18" s="3" t="s">
        <v>40</v>
      </c>
      <c r="V18" s="3" t="s">
        <v>40</v>
      </c>
      <c r="W18" s="3" t="s">
        <v>41</v>
      </c>
      <c r="X18" s="3" t="s">
        <v>99</v>
      </c>
      <c r="Y18" s="3" t="s">
        <v>44</v>
      </c>
      <c r="Z18" s="3" t="s">
        <v>44</v>
      </c>
      <c r="AA18" s="3" t="s">
        <v>44</v>
      </c>
      <c r="AB18" s="3" t="s">
        <v>44</v>
      </c>
      <c r="AC18" s="3" t="s">
        <v>44</v>
      </c>
      <c r="AD18" s="3" t="s">
        <v>44</v>
      </c>
    </row>
    <row r="19" spans="1:31" ht="13.2" x14ac:dyDescent="0.25">
      <c r="A19" s="2">
        <v>44382.508448773151</v>
      </c>
      <c r="B19" s="3" t="s">
        <v>58</v>
      </c>
      <c r="C19" s="3" t="s">
        <v>32</v>
      </c>
      <c r="D19" s="3" t="s">
        <v>100</v>
      </c>
      <c r="E19" s="3">
        <v>4</v>
      </c>
      <c r="F19" s="3">
        <v>10</v>
      </c>
      <c r="G19" s="3">
        <v>4</v>
      </c>
      <c r="H19" s="3">
        <v>2</v>
      </c>
      <c r="I19" s="3">
        <v>3</v>
      </c>
      <c r="J19" s="3">
        <v>1</v>
      </c>
      <c r="K19" s="3">
        <v>2</v>
      </c>
      <c r="L19" s="3" t="s">
        <v>47</v>
      </c>
      <c r="M19" s="3">
        <v>5</v>
      </c>
      <c r="N19" s="3">
        <v>4</v>
      </c>
      <c r="O19" s="3">
        <v>4</v>
      </c>
      <c r="P19" s="3" t="s">
        <v>35</v>
      </c>
      <c r="Q19" s="3" t="s">
        <v>40</v>
      </c>
      <c r="R19" s="3" t="s">
        <v>38</v>
      </c>
      <c r="S19" s="3" t="s">
        <v>49</v>
      </c>
      <c r="T19" s="3" t="s">
        <v>74</v>
      </c>
      <c r="U19" s="3" t="s">
        <v>40</v>
      </c>
      <c r="V19" s="3" t="s">
        <v>40</v>
      </c>
      <c r="W19" s="3" t="s">
        <v>41</v>
      </c>
      <c r="X19" s="3" t="s">
        <v>101</v>
      </c>
      <c r="Y19" s="3" t="s">
        <v>43</v>
      </c>
      <c r="Z19" s="3" t="s">
        <v>44</v>
      </c>
      <c r="AA19" s="3" t="s">
        <v>44</v>
      </c>
      <c r="AB19" s="3" t="s">
        <v>65</v>
      </c>
      <c r="AC19" s="3" t="s">
        <v>43</v>
      </c>
      <c r="AD19" s="3" t="s">
        <v>44</v>
      </c>
    </row>
    <row r="20" spans="1:31" ht="13.2" x14ac:dyDescent="0.25">
      <c r="A20" s="2">
        <v>44382.52638570602</v>
      </c>
      <c r="B20" s="3" t="s">
        <v>31</v>
      </c>
      <c r="C20" s="3" t="s">
        <v>32</v>
      </c>
      <c r="D20" s="3" t="s">
        <v>102</v>
      </c>
      <c r="E20" s="3">
        <v>1</v>
      </c>
      <c r="F20" s="3">
        <v>10</v>
      </c>
      <c r="G20" s="3">
        <v>3</v>
      </c>
      <c r="H20" s="3">
        <v>3</v>
      </c>
      <c r="I20" s="3">
        <v>3</v>
      </c>
      <c r="J20" s="3">
        <v>3</v>
      </c>
      <c r="K20" s="3">
        <v>2</v>
      </c>
      <c r="L20" s="3" t="s">
        <v>47</v>
      </c>
      <c r="M20" s="3">
        <v>3</v>
      </c>
      <c r="N20" s="3">
        <v>3</v>
      </c>
      <c r="O20" s="3">
        <v>5</v>
      </c>
      <c r="P20" s="3" t="s">
        <v>35</v>
      </c>
      <c r="Q20" s="3" t="s">
        <v>40</v>
      </c>
      <c r="R20" s="3" t="s">
        <v>61</v>
      </c>
      <c r="S20" s="3" t="s">
        <v>38</v>
      </c>
      <c r="T20" s="3" t="s">
        <v>39</v>
      </c>
      <c r="U20" s="3" t="s">
        <v>40</v>
      </c>
      <c r="V20" s="3" t="s">
        <v>40</v>
      </c>
      <c r="W20" s="3" t="s">
        <v>41</v>
      </c>
      <c r="X20" s="3" t="s">
        <v>103</v>
      </c>
      <c r="Y20" s="3" t="s">
        <v>44</v>
      </c>
      <c r="Z20" s="3" t="s">
        <v>43</v>
      </c>
      <c r="AA20" s="3" t="s">
        <v>43</v>
      </c>
      <c r="AB20" s="3" t="s">
        <v>43</v>
      </c>
      <c r="AC20" s="3" t="s">
        <v>43</v>
      </c>
      <c r="AD20" s="3" t="s">
        <v>43</v>
      </c>
    </row>
    <row r="21" spans="1:31" ht="13.2" x14ac:dyDescent="0.25">
      <c r="A21" s="2">
        <v>44382.532057835648</v>
      </c>
      <c r="B21" s="3" t="s">
        <v>58</v>
      </c>
      <c r="C21" s="3" t="s">
        <v>45</v>
      </c>
      <c r="D21" s="3" t="s">
        <v>104</v>
      </c>
      <c r="E21" s="3">
        <v>3</v>
      </c>
      <c r="F21" s="3">
        <v>10</v>
      </c>
      <c r="G21" s="3">
        <v>4</v>
      </c>
      <c r="H21" s="3">
        <v>4</v>
      </c>
      <c r="I21" s="3">
        <v>4</v>
      </c>
      <c r="J21" s="3">
        <v>4</v>
      </c>
      <c r="K21" s="3">
        <v>5</v>
      </c>
      <c r="L21" s="3" t="s">
        <v>47</v>
      </c>
      <c r="M21" s="3">
        <v>3</v>
      </c>
      <c r="N21" s="3">
        <v>4</v>
      </c>
      <c r="O21" s="3">
        <v>1</v>
      </c>
      <c r="P21" s="3" t="s">
        <v>35</v>
      </c>
      <c r="Q21" s="3" t="s">
        <v>36</v>
      </c>
      <c r="R21" s="3" t="s">
        <v>38</v>
      </c>
      <c r="S21" s="3" t="s">
        <v>38</v>
      </c>
      <c r="T21" s="3" t="s">
        <v>39</v>
      </c>
      <c r="U21" s="3" t="s">
        <v>36</v>
      </c>
      <c r="V21" s="3" t="s">
        <v>40</v>
      </c>
      <c r="W21" s="3" t="s">
        <v>51</v>
      </c>
      <c r="X21" s="3" t="s">
        <v>105</v>
      </c>
      <c r="Y21" s="3" t="s">
        <v>43</v>
      </c>
      <c r="Z21" s="3" t="s">
        <v>43</v>
      </c>
      <c r="AA21" s="3" t="s">
        <v>43</v>
      </c>
      <c r="AB21" s="3" t="s">
        <v>43</v>
      </c>
      <c r="AC21" s="3" t="s">
        <v>43</v>
      </c>
      <c r="AD21" s="3" t="s">
        <v>43</v>
      </c>
    </row>
    <row r="22" spans="1:31" ht="13.2" x14ac:dyDescent="0.25">
      <c r="A22" s="2">
        <v>44382.554469062496</v>
      </c>
      <c r="B22" s="3" t="s">
        <v>58</v>
      </c>
      <c r="C22" s="3" t="s">
        <v>32</v>
      </c>
      <c r="D22" s="3" t="s">
        <v>106</v>
      </c>
      <c r="E22" s="3">
        <v>1</v>
      </c>
      <c r="F22" s="3">
        <v>9</v>
      </c>
      <c r="G22" s="3">
        <v>3</v>
      </c>
      <c r="H22" s="3">
        <v>1</v>
      </c>
      <c r="I22" s="3">
        <v>3</v>
      </c>
      <c r="J22" s="3">
        <v>1</v>
      </c>
      <c r="K22" s="3">
        <v>1</v>
      </c>
      <c r="L22" s="3" t="s">
        <v>34</v>
      </c>
      <c r="M22" s="3">
        <v>3</v>
      </c>
      <c r="N22" s="3">
        <v>4</v>
      </c>
      <c r="O22" s="3">
        <v>3</v>
      </c>
      <c r="P22" s="3" t="s">
        <v>55</v>
      </c>
      <c r="Q22" s="3" t="s">
        <v>40</v>
      </c>
      <c r="R22" s="3" t="s">
        <v>38</v>
      </c>
      <c r="S22" s="3" t="s">
        <v>49</v>
      </c>
      <c r="T22" s="3" t="s">
        <v>39</v>
      </c>
      <c r="U22" s="3" t="s">
        <v>40</v>
      </c>
      <c r="V22" s="3" t="s">
        <v>40</v>
      </c>
      <c r="W22" s="3" t="s">
        <v>41</v>
      </c>
      <c r="X22" s="3" t="s">
        <v>107</v>
      </c>
      <c r="Y22" s="3" t="s">
        <v>44</v>
      </c>
      <c r="Z22" s="3" t="s">
        <v>44</v>
      </c>
      <c r="AA22" s="3" t="s">
        <v>43</v>
      </c>
      <c r="AB22" s="3" t="s">
        <v>44</v>
      </c>
      <c r="AC22" s="3" t="s">
        <v>43</v>
      </c>
      <c r="AD22" s="3" t="s">
        <v>44</v>
      </c>
      <c r="AE22" s="3" t="s">
        <v>108</v>
      </c>
    </row>
    <row r="23" spans="1:31" ht="13.2" x14ac:dyDescent="0.25">
      <c r="A23" s="2">
        <v>44382.556611249995</v>
      </c>
      <c r="B23" s="3" t="s">
        <v>31</v>
      </c>
      <c r="C23" s="3" t="s">
        <v>70</v>
      </c>
      <c r="D23" s="3" t="s">
        <v>109</v>
      </c>
      <c r="E23" s="3">
        <v>1</v>
      </c>
      <c r="F23" s="3">
        <v>10</v>
      </c>
      <c r="G23" s="3">
        <v>3</v>
      </c>
      <c r="H23" s="3">
        <v>4</v>
      </c>
      <c r="I23" s="3">
        <v>3</v>
      </c>
      <c r="J23" s="3">
        <v>2</v>
      </c>
      <c r="K23" s="3">
        <v>4</v>
      </c>
      <c r="L23" s="3" t="s">
        <v>60</v>
      </c>
      <c r="M23" s="3">
        <v>4</v>
      </c>
      <c r="N23" s="3">
        <v>4</v>
      </c>
      <c r="O23" s="3">
        <v>5</v>
      </c>
      <c r="P23" s="3" t="s">
        <v>35</v>
      </c>
      <c r="Q23" s="3" t="s">
        <v>88</v>
      </c>
      <c r="R23" s="3" t="s">
        <v>61</v>
      </c>
      <c r="S23" s="3" t="s">
        <v>61</v>
      </c>
      <c r="T23" s="3" t="s">
        <v>74</v>
      </c>
      <c r="U23" s="3" t="s">
        <v>84</v>
      </c>
      <c r="V23" s="3" t="s">
        <v>40</v>
      </c>
      <c r="W23" s="3" t="s">
        <v>41</v>
      </c>
      <c r="X23" s="3" t="s">
        <v>110</v>
      </c>
      <c r="Y23" s="3" t="s">
        <v>44</v>
      </c>
      <c r="Z23" s="3" t="s">
        <v>43</v>
      </c>
      <c r="AA23" s="3" t="s">
        <v>43</v>
      </c>
      <c r="AB23" s="3" t="s">
        <v>43</v>
      </c>
      <c r="AC23" s="3" t="s">
        <v>43</v>
      </c>
      <c r="AD23" s="3" t="s">
        <v>43</v>
      </c>
    </row>
    <row r="24" spans="1:31" ht="13.2" x14ac:dyDescent="0.25">
      <c r="A24" s="2">
        <v>44382.562462002315</v>
      </c>
      <c r="B24" s="3" t="s">
        <v>31</v>
      </c>
      <c r="C24" s="3" t="s">
        <v>45</v>
      </c>
      <c r="D24" s="3" t="s">
        <v>111</v>
      </c>
      <c r="E24" s="3">
        <v>1</v>
      </c>
      <c r="F24" s="3">
        <v>10</v>
      </c>
      <c r="G24" s="3">
        <v>4</v>
      </c>
      <c r="H24" s="3">
        <v>2</v>
      </c>
      <c r="I24" s="3">
        <v>4</v>
      </c>
      <c r="J24" s="3">
        <v>3</v>
      </c>
      <c r="K24" s="3">
        <v>2</v>
      </c>
      <c r="L24" s="3" t="s">
        <v>60</v>
      </c>
      <c r="M24" s="3">
        <v>4</v>
      </c>
      <c r="N24" s="3">
        <v>3</v>
      </c>
      <c r="O24" s="3">
        <v>2</v>
      </c>
      <c r="P24" s="3" t="s">
        <v>55</v>
      </c>
      <c r="Q24" s="3" t="s">
        <v>36</v>
      </c>
      <c r="R24" s="3" t="s">
        <v>38</v>
      </c>
      <c r="S24" s="3" t="s">
        <v>49</v>
      </c>
      <c r="T24" s="3" t="s">
        <v>83</v>
      </c>
      <c r="U24" s="3" t="s">
        <v>40</v>
      </c>
      <c r="V24" s="3" t="s">
        <v>40</v>
      </c>
      <c r="W24" s="3" t="s">
        <v>41</v>
      </c>
      <c r="X24" s="3" t="s">
        <v>112</v>
      </c>
      <c r="Y24" s="3" t="s">
        <v>44</v>
      </c>
      <c r="Z24" s="3" t="s">
        <v>44</v>
      </c>
      <c r="AA24" s="3" t="s">
        <v>44</v>
      </c>
      <c r="AB24" s="3" t="s">
        <v>44</v>
      </c>
      <c r="AC24" s="3" t="s">
        <v>43</v>
      </c>
      <c r="AD24" s="3" t="s">
        <v>43</v>
      </c>
    </row>
    <row r="25" spans="1:31" ht="13.2" x14ac:dyDescent="0.25">
      <c r="A25" s="2">
        <v>44382.579298807876</v>
      </c>
      <c r="B25" s="3" t="s">
        <v>31</v>
      </c>
      <c r="C25" s="3" t="s">
        <v>32</v>
      </c>
      <c r="D25" s="3" t="s">
        <v>113</v>
      </c>
      <c r="E25" s="3">
        <v>1</v>
      </c>
      <c r="F25" s="3">
        <v>10</v>
      </c>
      <c r="G25" s="3">
        <v>2</v>
      </c>
      <c r="H25" s="3">
        <v>4</v>
      </c>
      <c r="I25" s="3">
        <v>3</v>
      </c>
      <c r="J25" s="3">
        <v>3</v>
      </c>
      <c r="K25" s="3">
        <v>5</v>
      </c>
      <c r="L25" s="3" t="s">
        <v>34</v>
      </c>
      <c r="M25" s="3">
        <v>4</v>
      </c>
      <c r="N25" s="3">
        <v>4</v>
      </c>
      <c r="O25" s="3">
        <v>5</v>
      </c>
      <c r="P25" s="3" t="s">
        <v>48</v>
      </c>
      <c r="Q25" s="3" t="s">
        <v>36</v>
      </c>
      <c r="R25" s="3" t="s">
        <v>38</v>
      </c>
      <c r="S25" s="3" t="s">
        <v>61</v>
      </c>
      <c r="T25" s="3" t="s">
        <v>39</v>
      </c>
      <c r="U25" s="3" t="s">
        <v>84</v>
      </c>
      <c r="V25" s="3" t="s">
        <v>40</v>
      </c>
      <c r="W25" s="3" t="s">
        <v>51</v>
      </c>
      <c r="X25" s="3" t="s">
        <v>114</v>
      </c>
      <c r="Y25" s="3" t="s">
        <v>43</v>
      </c>
      <c r="Z25" s="3" t="s">
        <v>43</v>
      </c>
      <c r="AA25" s="3" t="s">
        <v>43</v>
      </c>
      <c r="AB25" s="3" t="s">
        <v>44</v>
      </c>
      <c r="AC25" s="3" t="s">
        <v>43</v>
      </c>
      <c r="AD25" s="3" t="s">
        <v>43</v>
      </c>
      <c r="AE25" s="3" t="s">
        <v>115</v>
      </c>
    </row>
    <row r="26" spans="1:31" ht="13.2" x14ac:dyDescent="0.25">
      <c r="A26" s="2">
        <v>44382.579996250002</v>
      </c>
      <c r="B26" s="3" t="s">
        <v>31</v>
      </c>
      <c r="C26" s="3" t="s">
        <v>90</v>
      </c>
      <c r="D26" s="3" t="s">
        <v>116</v>
      </c>
      <c r="E26" s="3">
        <v>4</v>
      </c>
      <c r="F26" s="3">
        <v>10</v>
      </c>
      <c r="G26" s="3">
        <v>2</v>
      </c>
      <c r="H26" s="3">
        <v>3</v>
      </c>
      <c r="I26" s="3">
        <v>3</v>
      </c>
      <c r="J26" s="3">
        <v>4</v>
      </c>
      <c r="K26" s="3">
        <v>3</v>
      </c>
      <c r="L26" s="3" t="s">
        <v>34</v>
      </c>
      <c r="M26" s="3">
        <v>4</v>
      </c>
      <c r="N26" s="3">
        <v>4</v>
      </c>
      <c r="O26" s="3">
        <v>3</v>
      </c>
      <c r="P26" s="3" t="s">
        <v>35</v>
      </c>
      <c r="Q26" s="3" t="s">
        <v>40</v>
      </c>
      <c r="R26" s="3" t="s">
        <v>37</v>
      </c>
      <c r="S26" s="3" t="s">
        <v>49</v>
      </c>
      <c r="T26" s="3" t="s">
        <v>39</v>
      </c>
      <c r="U26" s="3" t="s">
        <v>36</v>
      </c>
      <c r="V26" s="3" t="s">
        <v>40</v>
      </c>
      <c r="W26" s="3" t="s">
        <v>51</v>
      </c>
      <c r="X26" s="3" t="s">
        <v>117</v>
      </c>
      <c r="Y26" s="3" t="s">
        <v>43</v>
      </c>
      <c r="Z26" s="3" t="s">
        <v>43</v>
      </c>
      <c r="AA26" s="3" t="s">
        <v>43</v>
      </c>
      <c r="AB26" s="3" t="s">
        <v>43</v>
      </c>
      <c r="AC26" s="3" t="s">
        <v>44</v>
      </c>
      <c r="AD26" s="3" t="s">
        <v>43</v>
      </c>
      <c r="AE26" s="3" t="s">
        <v>118</v>
      </c>
    </row>
    <row r="27" spans="1:31" ht="13.2" x14ac:dyDescent="0.25">
      <c r="A27" s="2">
        <v>44382.582745914347</v>
      </c>
      <c r="B27" s="3" t="s">
        <v>31</v>
      </c>
      <c r="C27" s="3" t="s">
        <v>70</v>
      </c>
      <c r="D27" s="3" t="s">
        <v>119</v>
      </c>
      <c r="E27" s="3">
        <v>1</v>
      </c>
      <c r="F27" s="3">
        <v>6</v>
      </c>
      <c r="G27" s="3">
        <v>4</v>
      </c>
      <c r="H27" s="3">
        <v>3</v>
      </c>
      <c r="I27" s="3">
        <v>3</v>
      </c>
      <c r="J27" s="3">
        <v>3</v>
      </c>
      <c r="K27" s="3">
        <v>5</v>
      </c>
      <c r="L27" s="3" t="s">
        <v>60</v>
      </c>
      <c r="M27" s="3">
        <v>3</v>
      </c>
      <c r="N27" s="3">
        <v>4</v>
      </c>
      <c r="O27" s="3">
        <v>5</v>
      </c>
      <c r="P27" s="3" t="s">
        <v>80</v>
      </c>
      <c r="Q27" s="3" t="s">
        <v>88</v>
      </c>
      <c r="R27" s="3" t="s">
        <v>37</v>
      </c>
      <c r="S27" s="3" t="s">
        <v>38</v>
      </c>
      <c r="T27" s="3" t="s">
        <v>83</v>
      </c>
      <c r="U27" s="3" t="s">
        <v>40</v>
      </c>
      <c r="V27" s="3" t="s">
        <v>40</v>
      </c>
      <c r="W27" s="3" t="s">
        <v>41</v>
      </c>
      <c r="X27" s="3" t="s">
        <v>120</v>
      </c>
      <c r="Y27" s="3" t="s">
        <v>44</v>
      </c>
      <c r="Z27" s="3" t="s">
        <v>44</v>
      </c>
      <c r="AA27" s="3" t="s">
        <v>44</v>
      </c>
      <c r="AB27" s="3" t="s">
        <v>44</v>
      </c>
      <c r="AC27" s="3" t="s">
        <v>43</v>
      </c>
      <c r="AD27" s="3" t="s">
        <v>44</v>
      </c>
    </row>
    <row r="28" spans="1:31" ht="13.2" x14ac:dyDescent="0.25">
      <c r="A28" s="2">
        <v>44382.595777974537</v>
      </c>
      <c r="B28" s="3" t="s">
        <v>58</v>
      </c>
      <c r="C28" s="3" t="s">
        <v>32</v>
      </c>
      <c r="D28" s="3" t="s">
        <v>121</v>
      </c>
      <c r="E28" s="3">
        <v>10</v>
      </c>
      <c r="F28" s="3">
        <v>10</v>
      </c>
      <c r="G28" s="3">
        <v>3</v>
      </c>
      <c r="H28" s="3">
        <v>2</v>
      </c>
      <c r="I28" s="3">
        <v>2</v>
      </c>
      <c r="J28" s="3">
        <v>1</v>
      </c>
      <c r="K28" s="3">
        <v>3</v>
      </c>
      <c r="L28" s="3" t="s">
        <v>34</v>
      </c>
      <c r="M28" s="3">
        <v>4</v>
      </c>
      <c r="N28" s="3">
        <v>3</v>
      </c>
      <c r="O28" s="3">
        <v>4</v>
      </c>
      <c r="P28" s="3" t="s">
        <v>35</v>
      </c>
      <c r="Q28" s="3" t="s">
        <v>40</v>
      </c>
      <c r="R28" s="3" t="s">
        <v>38</v>
      </c>
      <c r="S28" s="3" t="s">
        <v>49</v>
      </c>
      <c r="T28" s="3" t="s">
        <v>50</v>
      </c>
      <c r="U28" s="3" t="s">
        <v>40</v>
      </c>
      <c r="V28" s="3" t="s">
        <v>40</v>
      </c>
      <c r="W28" s="3" t="s">
        <v>41</v>
      </c>
      <c r="X28" s="3" t="s">
        <v>122</v>
      </c>
      <c r="Y28" s="3" t="s">
        <v>44</v>
      </c>
      <c r="Z28" s="3" t="s">
        <v>44</v>
      </c>
      <c r="AA28" s="3" t="s">
        <v>43</v>
      </c>
      <c r="AB28" s="3" t="s">
        <v>65</v>
      </c>
      <c r="AC28" s="3" t="s">
        <v>44</v>
      </c>
      <c r="AD28" s="3" t="s">
        <v>44</v>
      </c>
    </row>
    <row r="29" spans="1:31" ht="13.2" x14ac:dyDescent="0.25">
      <c r="A29" s="2">
        <v>44382.617612731483</v>
      </c>
      <c r="B29" s="3" t="s">
        <v>31</v>
      </c>
      <c r="C29" s="3" t="s">
        <v>45</v>
      </c>
      <c r="D29" s="3" t="s">
        <v>123</v>
      </c>
      <c r="E29" s="3">
        <v>9</v>
      </c>
      <c r="F29" s="3">
        <v>8</v>
      </c>
      <c r="G29" s="3">
        <v>3</v>
      </c>
      <c r="H29" s="3">
        <v>3</v>
      </c>
      <c r="I29" s="3">
        <v>3</v>
      </c>
      <c r="J29" s="3">
        <v>3</v>
      </c>
      <c r="K29" s="3">
        <v>4</v>
      </c>
      <c r="L29" s="3" t="s">
        <v>34</v>
      </c>
      <c r="M29" s="3">
        <v>4</v>
      </c>
      <c r="N29" s="3">
        <v>3</v>
      </c>
      <c r="O29" s="3">
        <v>4</v>
      </c>
      <c r="P29" s="3" t="s">
        <v>48</v>
      </c>
      <c r="Q29" s="3" t="s">
        <v>36</v>
      </c>
      <c r="R29" s="3" t="s">
        <v>61</v>
      </c>
      <c r="S29" s="3" t="s">
        <v>61</v>
      </c>
      <c r="T29" s="3" t="s">
        <v>39</v>
      </c>
      <c r="U29" s="3" t="s">
        <v>36</v>
      </c>
      <c r="V29" s="3" t="s">
        <v>40</v>
      </c>
      <c r="W29" s="3" t="s">
        <v>51</v>
      </c>
      <c r="X29" s="3" t="s">
        <v>124</v>
      </c>
      <c r="Y29" s="3" t="s">
        <v>43</v>
      </c>
      <c r="Z29" s="3" t="s">
        <v>43</v>
      </c>
      <c r="AA29" s="3" t="s">
        <v>43</v>
      </c>
      <c r="AB29" s="3" t="s">
        <v>43</v>
      </c>
      <c r="AC29" s="3" t="s">
        <v>43</v>
      </c>
      <c r="AD29" s="3" t="s">
        <v>43</v>
      </c>
    </row>
    <row r="30" spans="1:31" ht="13.2" x14ac:dyDescent="0.25">
      <c r="A30" s="2">
        <v>44382.628352835643</v>
      </c>
      <c r="B30" s="3" t="s">
        <v>31</v>
      </c>
      <c r="C30" s="3" t="s">
        <v>45</v>
      </c>
      <c r="D30" s="3" t="s">
        <v>125</v>
      </c>
      <c r="E30" s="3">
        <v>4</v>
      </c>
      <c r="F30" s="3">
        <v>10</v>
      </c>
      <c r="G30" s="3">
        <v>4</v>
      </c>
      <c r="H30" s="3">
        <v>2</v>
      </c>
      <c r="I30" s="3">
        <v>4</v>
      </c>
      <c r="J30" s="3">
        <v>3</v>
      </c>
      <c r="K30" s="3">
        <v>2</v>
      </c>
      <c r="L30" s="3" t="s">
        <v>60</v>
      </c>
      <c r="M30" s="3">
        <v>5</v>
      </c>
      <c r="N30" s="3">
        <v>4</v>
      </c>
      <c r="O30" s="3">
        <v>2</v>
      </c>
      <c r="P30" s="3" t="s">
        <v>35</v>
      </c>
      <c r="Q30" s="3" t="s">
        <v>36</v>
      </c>
      <c r="R30" s="3" t="s">
        <v>38</v>
      </c>
      <c r="S30" s="3" t="s">
        <v>38</v>
      </c>
      <c r="T30" s="3" t="s">
        <v>83</v>
      </c>
      <c r="U30" s="3" t="s">
        <v>40</v>
      </c>
      <c r="V30" s="3" t="s">
        <v>40</v>
      </c>
      <c r="W30" s="3" t="s">
        <v>41</v>
      </c>
      <c r="X30" s="3" t="s">
        <v>126</v>
      </c>
      <c r="Y30" s="3" t="s">
        <v>44</v>
      </c>
      <c r="Z30" s="3" t="s">
        <v>44</v>
      </c>
      <c r="AA30" s="3" t="s">
        <v>43</v>
      </c>
      <c r="AB30" s="3" t="s">
        <v>44</v>
      </c>
      <c r="AC30" s="3" t="s">
        <v>43</v>
      </c>
      <c r="AD30" s="3" t="s">
        <v>43</v>
      </c>
      <c r="AE30" s="3" t="s">
        <v>127</v>
      </c>
    </row>
    <row r="31" spans="1:31" ht="13.2" x14ac:dyDescent="0.25">
      <c r="A31" s="2">
        <v>44382.637783391205</v>
      </c>
      <c r="B31" s="3" t="s">
        <v>58</v>
      </c>
      <c r="C31" s="3" t="s">
        <v>32</v>
      </c>
      <c r="D31" s="3" t="s">
        <v>128</v>
      </c>
      <c r="E31" s="3">
        <v>1</v>
      </c>
      <c r="F31" s="3">
        <v>10</v>
      </c>
      <c r="G31" s="3">
        <v>3</v>
      </c>
      <c r="H31" s="3">
        <v>2</v>
      </c>
      <c r="I31" s="3">
        <v>3</v>
      </c>
      <c r="J31" s="3">
        <v>2</v>
      </c>
      <c r="K31" s="3">
        <v>3</v>
      </c>
      <c r="L31" s="3" t="s">
        <v>47</v>
      </c>
      <c r="M31" s="3">
        <v>3</v>
      </c>
      <c r="N31" s="3">
        <v>4</v>
      </c>
      <c r="O31" s="3">
        <v>2</v>
      </c>
      <c r="P31" s="3" t="s">
        <v>35</v>
      </c>
      <c r="Q31" s="3" t="s">
        <v>40</v>
      </c>
      <c r="R31" s="3" t="s">
        <v>61</v>
      </c>
      <c r="S31" s="3" t="s">
        <v>38</v>
      </c>
      <c r="T31" s="3" t="s">
        <v>39</v>
      </c>
      <c r="U31" s="3" t="s">
        <v>40</v>
      </c>
      <c r="V31" s="3" t="s">
        <v>40</v>
      </c>
      <c r="W31" s="3" t="s">
        <v>41</v>
      </c>
      <c r="X31" s="3" t="s">
        <v>105</v>
      </c>
      <c r="Y31" s="3" t="s">
        <v>44</v>
      </c>
      <c r="Z31" s="3" t="s">
        <v>44</v>
      </c>
      <c r="AA31" s="3" t="s">
        <v>44</v>
      </c>
      <c r="AB31" s="3" t="s">
        <v>44</v>
      </c>
      <c r="AC31" s="3" t="s">
        <v>43</v>
      </c>
      <c r="AD31" s="3" t="s">
        <v>44</v>
      </c>
    </row>
    <row r="32" spans="1:31" ht="13.2" x14ac:dyDescent="0.25">
      <c r="A32" s="2">
        <v>44382.649520462961</v>
      </c>
      <c r="B32" s="3" t="s">
        <v>58</v>
      </c>
      <c r="C32" s="3" t="s">
        <v>90</v>
      </c>
      <c r="D32" s="3" t="s">
        <v>129</v>
      </c>
      <c r="E32" s="3">
        <v>3</v>
      </c>
      <c r="F32" s="3">
        <v>10</v>
      </c>
      <c r="G32" s="3">
        <v>3</v>
      </c>
      <c r="H32" s="3">
        <v>3</v>
      </c>
      <c r="I32" s="3">
        <v>3</v>
      </c>
      <c r="J32" s="3">
        <v>3</v>
      </c>
      <c r="K32" s="3">
        <v>4</v>
      </c>
      <c r="L32" s="3" t="s">
        <v>34</v>
      </c>
      <c r="M32" s="3">
        <v>4</v>
      </c>
      <c r="N32" s="3">
        <v>3</v>
      </c>
      <c r="O32" s="3">
        <v>4</v>
      </c>
      <c r="P32" s="3" t="s">
        <v>35</v>
      </c>
      <c r="Q32" s="3" t="s">
        <v>36</v>
      </c>
      <c r="R32" s="3" t="s">
        <v>61</v>
      </c>
      <c r="S32" s="3" t="s">
        <v>49</v>
      </c>
      <c r="T32" s="3" t="s">
        <v>50</v>
      </c>
      <c r="U32" s="3" t="s">
        <v>40</v>
      </c>
      <c r="V32" s="3" t="s">
        <v>40</v>
      </c>
      <c r="W32" s="3" t="s">
        <v>41</v>
      </c>
      <c r="X32" s="3" t="s">
        <v>130</v>
      </c>
      <c r="Y32" s="3" t="s">
        <v>43</v>
      </c>
      <c r="Z32" s="3" t="s">
        <v>43</v>
      </c>
      <c r="AA32" s="3" t="s">
        <v>43</v>
      </c>
      <c r="AB32" s="3" t="s">
        <v>43</v>
      </c>
      <c r="AC32" s="3" t="s">
        <v>43</v>
      </c>
      <c r="AD32" s="3" t="s">
        <v>43</v>
      </c>
    </row>
    <row r="33" spans="1:31" ht="13.2" x14ac:dyDescent="0.25">
      <c r="A33" s="2">
        <v>44382.656600613424</v>
      </c>
      <c r="B33" s="3" t="s">
        <v>31</v>
      </c>
      <c r="C33" s="3" t="s">
        <v>45</v>
      </c>
      <c r="D33" s="3" t="s">
        <v>131</v>
      </c>
      <c r="E33" s="3">
        <v>1</v>
      </c>
      <c r="F33" s="3">
        <v>2</v>
      </c>
      <c r="G33" s="3">
        <v>4</v>
      </c>
      <c r="H33" s="3">
        <v>3</v>
      </c>
      <c r="I33" s="3">
        <v>4</v>
      </c>
      <c r="J33" s="3">
        <v>3</v>
      </c>
      <c r="K33" s="3">
        <v>3</v>
      </c>
      <c r="L33" s="3" t="s">
        <v>60</v>
      </c>
      <c r="M33" s="3">
        <v>3</v>
      </c>
      <c r="N33" s="3">
        <v>4</v>
      </c>
      <c r="O33" s="3">
        <v>1</v>
      </c>
      <c r="P33" s="3" t="s">
        <v>55</v>
      </c>
      <c r="Q33" s="3" t="s">
        <v>36</v>
      </c>
      <c r="R33" s="3" t="s">
        <v>61</v>
      </c>
      <c r="S33" s="3" t="s">
        <v>61</v>
      </c>
      <c r="T33" s="3" t="s">
        <v>39</v>
      </c>
      <c r="U33" s="3" t="s">
        <v>36</v>
      </c>
      <c r="V33" s="3" t="s">
        <v>40</v>
      </c>
      <c r="W33" s="3" t="s">
        <v>51</v>
      </c>
      <c r="X33" s="3" t="s">
        <v>132</v>
      </c>
      <c r="Y33" s="3" t="s">
        <v>43</v>
      </c>
      <c r="Z33" s="3" t="s">
        <v>43</v>
      </c>
      <c r="AA33" s="3" t="s">
        <v>44</v>
      </c>
      <c r="AB33" s="3" t="s">
        <v>44</v>
      </c>
      <c r="AC33" s="3" t="s">
        <v>43</v>
      </c>
      <c r="AD33" s="3" t="s">
        <v>65</v>
      </c>
    </row>
    <row r="34" spans="1:31" ht="13.2" x14ac:dyDescent="0.25">
      <c r="A34" s="2">
        <v>44382.663874328704</v>
      </c>
      <c r="B34" s="3" t="s">
        <v>31</v>
      </c>
      <c r="C34" s="3" t="s">
        <v>32</v>
      </c>
      <c r="D34" s="3" t="s">
        <v>133</v>
      </c>
      <c r="E34" s="3">
        <v>3</v>
      </c>
      <c r="F34" s="3">
        <v>10</v>
      </c>
      <c r="G34" s="3">
        <v>2</v>
      </c>
      <c r="H34" s="3">
        <v>2</v>
      </c>
      <c r="I34" s="3">
        <v>2</v>
      </c>
      <c r="J34" s="3">
        <v>3</v>
      </c>
      <c r="K34" s="3">
        <v>4</v>
      </c>
      <c r="L34" s="3" t="s">
        <v>34</v>
      </c>
      <c r="M34" s="3">
        <v>4</v>
      </c>
      <c r="N34" s="3">
        <v>4</v>
      </c>
      <c r="O34" s="3">
        <v>2</v>
      </c>
      <c r="P34" s="3" t="s">
        <v>35</v>
      </c>
      <c r="Q34" s="3" t="s">
        <v>36</v>
      </c>
      <c r="R34" s="3" t="s">
        <v>37</v>
      </c>
      <c r="S34" s="3" t="s">
        <v>49</v>
      </c>
      <c r="T34" s="3" t="s">
        <v>83</v>
      </c>
      <c r="U34" s="3" t="s">
        <v>40</v>
      </c>
      <c r="V34" s="3" t="s">
        <v>40</v>
      </c>
      <c r="W34" s="3" t="s">
        <v>41</v>
      </c>
      <c r="X34" s="3" t="s">
        <v>134</v>
      </c>
      <c r="Y34" s="3" t="s">
        <v>43</v>
      </c>
      <c r="Z34" s="3" t="s">
        <v>43</v>
      </c>
      <c r="AA34" s="3" t="s">
        <v>44</v>
      </c>
      <c r="AB34" s="3" t="s">
        <v>44</v>
      </c>
      <c r="AC34" s="3" t="s">
        <v>43</v>
      </c>
      <c r="AD34" s="3" t="s">
        <v>44</v>
      </c>
      <c r="AE34" s="3" t="s">
        <v>135</v>
      </c>
    </row>
    <row r="35" spans="1:31" ht="13.2" x14ac:dyDescent="0.25">
      <c r="A35" s="2">
        <v>44382.66435298611</v>
      </c>
      <c r="B35" s="3" t="s">
        <v>58</v>
      </c>
      <c r="C35" s="3" t="s">
        <v>45</v>
      </c>
      <c r="D35" s="3" t="s">
        <v>136</v>
      </c>
      <c r="E35" s="3">
        <v>4</v>
      </c>
      <c r="F35" s="3">
        <v>10</v>
      </c>
      <c r="G35" s="3">
        <v>3</v>
      </c>
      <c r="H35" s="3">
        <v>3</v>
      </c>
      <c r="I35" s="3">
        <v>3</v>
      </c>
      <c r="J35" s="3">
        <v>3</v>
      </c>
      <c r="K35" s="3">
        <v>3</v>
      </c>
      <c r="L35" s="3" t="s">
        <v>47</v>
      </c>
      <c r="M35" s="3">
        <v>3</v>
      </c>
      <c r="N35" s="3">
        <v>4</v>
      </c>
      <c r="O35" s="3">
        <v>3</v>
      </c>
      <c r="P35" s="3" t="s">
        <v>35</v>
      </c>
      <c r="Q35" s="3" t="s">
        <v>40</v>
      </c>
      <c r="R35" s="3" t="s">
        <v>38</v>
      </c>
      <c r="S35" s="3" t="s">
        <v>49</v>
      </c>
      <c r="T35" s="3" t="s">
        <v>74</v>
      </c>
      <c r="U35" s="3" t="s">
        <v>40</v>
      </c>
      <c r="V35" s="3" t="s">
        <v>40</v>
      </c>
      <c r="W35" s="3" t="s">
        <v>41</v>
      </c>
      <c r="X35" s="3" t="s">
        <v>137</v>
      </c>
      <c r="Y35" s="3" t="s">
        <v>43</v>
      </c>
      <c r="Z35" s="3" t="s">
        <v>43</v>
      </c>
      <c r="AA35" s="3" t="s">
        <v>43</v>
      </c>
      <c r="AB35" s="3" t="s">
        <v>43</v>
      </c>
      <c r="AC35" s="3" t="s">
        <v>43</v>
      </c>
      <c r="AD35" s="3" t="s">
        <v>44</v>
      </c>
    </row>
    <row r="36" spans="1:31" ht="13.2" x14ac:dyDescent="0.25">
      <c r="A36" s="2">
        <v>44382.694745578701</v>
      </c>
      <c r="B36" s="3" t="s">
        <v>31</v>
      </c>
      <c r="C36" s="3" t="s">
        <v>45</v>
      </c>
      <c r="D36" s="3" t="s">
        <v>138</v>
      </c>
      <c r="E36" s="3">
        <v>2</v>
      </c>
      <c r="F36" s="3">
        <v>4</v>
      </c>
      <c r="G36" s="3">
        <v>4</v>
      </c>
      <c r="H36" s="3">
        <v>4</v>
      </c>
      <c r="I36" s="3">
        <v>3</v>
      </c>
      <c r="J36" s="3">
        <v>4</v>
      </c>
      <c r="K36" s="3">
        <v>4</v>
      </c>
      <c r="L36" s="3" t="s">
        <v>34</v>
      </c>
      <c r="M36" s="3">
        <v>3</v>
      </c>
      <c r="N36" s="3">
        <v>3</v>
      </c>
      <c r="O36" s="3">
        <v>5</v>
      </c>
      <c r="P36" s="3" t="s">
        <v>35</v>
      </c>
      <c r="Q36" s="3" t="s">
        <v>36</v>
      </c>
      <c r="R36" s="3" t="s">
        <v>37</v>
      </c>
      <c r="S36" s="3" t="s">
        <v>49</v>
      </c>
      <c r="T36" s="3" t="s">
        <v>39</v>
      </c>
      <c r="U36" s="3" t="s">
        <v>36</v>
      </c>
      <c r="V36" s="3" t="s">
        <v>40</v>
      </c>
      <c r="W36" s="3" t="s">
        <v>51</v>
      </c>
      <c r="X36" s="3" t="s">
        <v>139</v>
      </c>
      <c r="Y36" s="3" t="s">
        <v>43</v>
      </c>
      <c r="Z36" s="3" t="s">
        <v>43</v>
      </c>
      <c r="AA36" s="3" t="s">
        <v>43</v>
      </c>
      <c r="AB36" s="3" t="s">
        <v>43</v>
      </c>
      <c r="AC36" s="3" t="s">
        <v>43</v>
      </c>
      <c r="AD36" s="3" t="s">
        <v>43</v>
      </c>
    </row>
    <row r="37" spans="1:31" ht="13.2" x14ac:dyDescent="0.25">
      <c r="A37" s="2">
        <v>44382.715210023147</v>
      </c>
      <c r="B37" s="3" t="s">
        <v>31</v>
      </c>
      <c r="C37" s="3" t="s">
        <v>32</v>
      </c>
      <c r="D37" s="3" t="s">
        <v>140</v>
      </c>
      <c r="E37" s="3">
        <v>2</v>
      </c>
      <c r="F37" s="3">
        <v>10</v>
      </c>
      <c r="G37" s="3">
        <v>3</v>
      </c>
      <c r="H37" s="3">
        <v>2</v>
      </c>
      <c r="I37" s="3">
        <v>2</v>
      </c>
      <c r="J37" s="3">
        <v>3</v>
      </c>
      <c r="K37" s="3">
        <v>1</v>
      </c>
      <c r="L37" s="3" t="s">
        <v>34</v>
      </c>
      <c r="M37" s="3">
        <v>4</v>
      </c>
      <c r="N37" s="3">
        <v>5</v>
      </c>
      <c r="O37" s="3">
        <v>2</v>
      </c>
      <c r="P37" s="3" t="s">
        <v>55</v>
      </c>
      <c r="Q37" s="3" t="s">
        <v>40</v>
      </c>
      <c r="R37" s="3" t="s">
        <v>61</v>
      </c>
      <c r="S37" s="3" t="s">
        <v>38</v>
      </c>
      <c r="T37" s="3" t="s">
        <v>50</v>
      </c>
      <c r="U37" s="3" t="s">
        <v>36</v>
      </c>
      <c r="V37" s="3" t="s">
        <v>40</v>
      </c>
      <c r="W37" s="3" t="s">
        <v>41</v>
      </c>
      <c r="X37" s="3" t="s">
        <v>141</v>
      </c>
      <c r="Y37" s="3" t="s">
        <v>44</v>
      </c>
      <c r="Z37" s="3" t="s">
        <v>44</v>
      </c>
      <c r="AA37" s="3" t="s">
        <v>43</v>
      </c>
      <c r="AB37" s="3" t="s">
        <v>44</v>
      </c>
      <c r="AC37" s="3" t="s">
        <v>44</v>
      </c>
      <c r="AD37" s="3" t="s">
        <v>43</v>
      </c>
    </row>
    <row r="38" spans="1:31" ht="13.2" x14ac:dyDescent="0.25">
      <c r="A38" s="2">
        <v>44382.719352662039</v>
      </c>
      <c r="B38" s="3" t="s">
        <v>31</v>
      </c>
      <c r="C38" s="3" t="s">
        <v>45</v>
      </c>
      <c r="D38" s="3" t="s">
        <v>142</v>
      </c>
      <c r="E38" s="3">
        <v>3</v>
      </c>
      <c r="F38" s="3">
        <v>9</v>
      </c>
      <c r="G38" s="3">
        <v>3</v>
      </c>
      <c r="H38" s="3">
        <v>2</v>
      </c>
      <c r="I38" s="3">
        <v>4</v>
      </c>
      <c r="J38" s="3">
        <v>3</v>
      </c>
      <c r="K38" s="3">
        <v>4</v>
      </c>
      <c r="L38" s="3" t="s">
        <v>60</v>
      </c>
      <c r="M38" s="3">
        <v>4</v>
      </c>
      <c r="N38" s="3">
        <v>5</v>
      </c>
      <c r="O38" s="3">
        <v>4</v>
      </c>
      <c r="P38" s="3" t="s">
        <v>35</v>
      </c>
      <c r="Q38" s="3" t="s">
        <v>36</v>
      </c>
      <c r="R38" s="3" t="s">
        <v>37</v>
      </c>
      <c r="S38" s="3" t="s">
        <v>49</v>
      </c>
      <c r="T38" s="3" t="s">
        <v>39</v>
      </c>
      <c r="U38" s="3" t="s">
        <v>40</v>
      </c>
      <c r="V38" s="3" t="s">
        <v>40</v>
      </c>
      <c r="W38" s="3" t="s">
        <v>41</v>
      </c>
      <c r="X38" s="3" t="s">
        <v>143</v>
      </c>
      <c r="Y38" s="3" t="s">
        <v>43</v>
      </c>
      <c r="Z38" s="3" t="s">
        <v>43</v>
      </c>
      <c r="AA38" s="3" t="s">
        <v>44</v>
      </c>
      <c r="AB38" s="3" t="s">
        <v>44</v>
      </c>
      <c r="AC38" s="3" t="s">
        <v>44</v>
      </c>
      <c r="AD38" s="3" t="s">
        <v>43</v>
      </c>
    </row>
    <row r="39" spans="1:31" ht="13.2" x14ac:dyDescent="0.25">
      <c r="A39" s="2">
        <v>44382.741935717597</v>
      </c>
      <c r="B39" s="3" t="s">
        <v>58</v>
      </c>
      <c r="C39" s="3" t="s">
        <v>32</v>
      </c>
      <c r="D39" s="3" t="s">
        <v>144</v>
      </c>
      <c r="E39" s="3">
        <v>1</v>
      </c>
      <c r="F39" s="3">
        <v>10</v>
      </c>
      <c r="G39" s="3">
        <v>2</v>
      </c>
      <c r="H39" s="3">
        <v>3</v>
      </c>
      <c r="I39" s="3">
        <v>2</v>
      </c>
      <c r="J39" s="3">
        <v>3</v>
      </c>
      <c r="K39" s="3">
        <v>5</v>
      </c>
      <c r="L39" s="3" t="s">
        <v>34</v>
      </c>
      <c r="M39" s="3">
        <v>3</v>
      </c>
      <c r="N39" s="3">
        <v>2</v>
      </c>
      <c r="O39" s="3">
        <v>5</v>
      </c>
      <c r="P39" s="3" t="s">
        <v>48</v>
      </c>
      <c r="Q39" s="3" t="s">
        <v>88</v>
      </c>
      <c r="R39" s="3" t="s">
        <v>37</v>
      </c>
      <c r="S39" s="3" t="s">
        <v>38</v>
      </c>
      <c r="T39" s="3" t="s">
        <v>83</v>
      </c>
      <c r="U39" s="3" t="s">
        <v>84</v>
      </c>
      <c r="V39" s="3" t="s">
        <v>36</v>
      </c>
      <c r="W39" s="3" t="s">
        <v>51</v>
      </c>
      <c r="X39" s="3" t="s">
        <v>145</v>
      </c>
      <c r="Y39" s="3" t="s">
        <v>43</v>
      </c>
      <c r="Z39" s="3" t="s">
        <v>43</v>
      </c>
      <c r="AA39" s="3" t="s">
        <v>43</v>
      </c>
      <c r="AB39" s="3" t="s">
        <v>43</v>
      </c>
      <c r="AC39" s="3" t="s">
        <v>43</v>
      </c>
      <c r="AD39" s="3" t="s">
        <v>43</v>
      </c>
      <c r="AE39" s="3" t="s">
        <v>146</v>
      </c>
    </row>
    <row r="40" spans="1:31" ht="13.2" x14ac:dyDescent="0.25">
      <c r="A40" s="2">
        <v>44382.743638865737</v>
      </c>
      <c r="B40" s="3" t="s">
        <v>31</v>
      </c>
      <c r="C40" s="3" t="s">
        <v>45</v>
      </c>
      <c r="D40" s="3" t="s">
        <v>147</v>
      </c>
      <c r="E40" s="3">
        <v>1</v>
      </c>
      <c r="F40" s="3">
        <v>9</v>
      </c>
      <c r="G40" s="3">
        <v>3</v>
      </c>
      <c r="H40" s="3">
        <v>3</v>
      </c>
      <c r="I40" s="3">
        <v>4</v>
      </c>
      <c r="J40" s="3">
        <v>3</v>
      </c>
      <c r="K40" s="3">
        <v>4</v>
      </c>
      <c r="L40" s="3" t="s">
        <v>60</v>
      </c>
      <c r="M40" s="3">
        <v>3</v>
      </c>
      <c r="N40" s="3">
        <v>4</v>
      </c>
      <c r="O40" s="3">
        <v>4</v>
      </c>
      <c r="P40" s="3" t="s">
        <v>35</v>
      </c>
      <c r="Q40" s="3" t="s">
        <v>36</v>
      </c>
      <c r="R40" s="3" t="s">
        <v>37</v>
      </c>
      <c r="S40" s="3" t="s">
        <v>38</v>
      </c>
      <c r="T40" s="3" t="s">
        <v>74</v>
      </c>
      <c r="U40" s="3" t="s">
        <v>36</v>
      </c>
      <c r="V40" s="3" t="s">
        <v>84</v>
      </c>
      <c r="W40" s="3" t="s">
        <v>51</v>
      </c>
      <c r="X40" s="3" t="s">
        <v>148</v>
      </c>
      <c r="Y40" s="3" t="s">
        <v>43</v>
      </c>
      <c r="Z40" s="3" t="s">
        <v>43</v>
      </c>
      <c r="AA40" s="3" t="s">
        <v>44</v>
      </c>
      <c r="AB40" s="3" t="s">
        <v>43</v>
      </c>
      <c r="AC40" s="3" t="s">
        <v>43</v>
      </c>
      <c r="AD40" s="3" t="s">
        <v>43</v>
      </c>
    </row>
    <row r="41" spans="1:31" ht="13.2" x14ac:dyDescent="0.25">
      <c r="A41" s="2">
        <v>44382.750769537037</v>
      </c>
      <c r="B41" s="3" t="s">
        <v>31</v>
      </c>
      <c r="C41" s="3" t="s">
        <v>45</v>
      </c>
      <c r="D41" s="3" t="s">
        <v>149</v>
      </c>
      <c r="E41" s="3">
        <v>2</v>
      </c>
      <c r="F41" s="3">
        <v>8</v>
      </c>
      <c r="G41" s="3">
        <v>4</v>
      </c>
      <c r="H41" s="3">
        <v>4</v>
      </c>
      <c r="I41" s="3">
        <v>3</v>
      </c>
      <c r="J41" s="3">
        <v>3</v>
      </c>
      <c r="K41" s="3">
        <v>4</v>
      </c>
      <c r="L41" s="3" t="s">
        <v>60</v>
      </c>
      <c r="M41" s="3">
        <v>3</v>
      </c>
      <c r="N41" s="3">
        <v>5</v>
      </c>
      <c r="O41" s="3">
        <v>3</v>
      </c>
      <c r="P41" s="3" t="s">
        <v>35</v>
      </c>
      <c r="Q41" s="3" t="s">
        <v>40</v>
      </c>
      <c r="R41" s="3" t="s">
        <v>61</v>
      </c>
      <c r="S41" s="3" t="s">
        <v>38</v>
      </c>
      <c r="T41" s="3" t="s">
        <v>39</v>
      </c>
      <c r="U41" s="3" t="s">
        <v>40</v>
      </c>
      <c r="V41" s="3" t="s">
        <v>40</v>
      </c>
      <c r="W41" s="3" t="s">
        <v>41</v>
      </c>
      <c r="X41" s="3" t="s">
        <v>150</v>
      </c>
      <c r="Y41" s="3" t="s">
        <v>44</v>
      </c>
      <c r="Z41" s="3" t="s">
        <v>43</v>
      </c>
      <c r="AA41" s="3" t="s">
        <v>43</v>
      </c>
      <c r="AB41" s="3" t="s">
        <v>44</v>
      </c>
      <c r="AC41" s="3" t="s">
        <v>44</v>
      </c>
      <c r="AD41" s="3" t="s">
        <v>43</v>
      </c>
    </row>
    <row r="42" spans="1:31" ht="13.2" x14ac:dyDescent="0.25">
      <c r="A42" s="2">
        <v>44382.757205439819</v>
      </c>
      <c r="B42" s="3" t="s">
        <v>31</v>
      </c>
      <c r="C42" s="3" t="s">
        <v>90</v>
      </c>
      <c r="D42" s="3" t="s">
        <v>151</v>
      </c>
      <c r="E42" s="3">
        <v>1</v>
      </c>
      <c r="F42" s="3">
        <v>10</v>
      </c>
      <c r="G42" s="3">
        <v>3</v>
      </c>
      <c r="H42" s="3">
        <v>3</v>
      </c>
      <c r="I42" s="3">
        <v>2</v>
      </c>
      <c r="J42" s="3">
        <v>3</v>
      </c>
      <c r="K42" s="3">
        <v>4</v>
      </c>
      <c r="L42" s="3" t="s">
        <v>34</v>
      </c>
      <c r="M42" s="3">
        <v>4</v>
      </c>
      <c r="N42" s="3">
        <v>4</v>
      </c>
      <c r="O42" s="3">
        <v>4</v>
      </c>
      <c r="P42" s="3" t="s">
        <v>35</v>
      </c>
      <c r="Q42" s="3" t="s">
        <v>36</v>
      </c>
      <c r="R42" s="3" t="s">
        <v>61</v>
      </c>
      <c r="S42" s="3" t="s">
        <v>61</v>
      </c>
      <c r="T42" s="3" t="s">
        <v>39</v>
      </c>
      <c r="U42" s="3" t="s">
        <v>84</v>
      </c>
      <c r="V42" s="3" t="s">
        <v>40</v>
      </c>
      <c r="W42" s="3" t="s">
        <v>41</v>
      </c>
      <c r="X42" s="3" t="s">
        <v>152</v>
      </c>
      <c r="Y42" s="3" t="s">
        <v>43</v>
      </c>
      <c r="Z42" s="3" t="s">
        <v>43</v>
      </c>
      <c r="AA42" s="3" t="s">
        <v>44</v>
      </c>
      <c r="AB42" s="3" t="s">
        <v>44</v>
      </c>
      <c r="AC42" s="3" t="s">
        <v>44</v>
      </c>
      <c r="AD42" s="3" t="s">
        <v>43</v>
      </c>
    </row>
    <row r="43" spans="1:31" ht="13.2" x14ac:dyDescent="0.25">
      <c r="A43" s="2">
        <v>44382.806527361114</v>
      </c>
      <c r="B43" s="3" t="s">
        <v>31</v>
      </c>
      <c r="C43" s="3" t="s">
        <v>70</v>
      </c>
      <c r="D43" s="3" t="s">
        <v>153</v>
      </c>
      <c r="E43" s="3">
        <v>4</v>
      </c>
      <c r="F43" s="3">
        <v>9</v>
      </c>
      <c r="G43" s="3">
        <v>4</v>
      </c>
      <c r="H43" s="3">
        <v>3</v>
      </c>
      <c r="I43" s="3">
        <v>3</v>
      </c>
      <c r="J43" s="3">
        <v>3</v>
      </c>
      <c r="K43" s="3">
        <v>5</v>
      </c>
      <c r="L43" s="3" t="s">
        <v>34</v>
      </c>
      <c r="M43" s="3">
        <v>3</v>
      </c>
      <c r="N43" s="3">
        <v>3</v>
      </c>
      <c r="O43" s="3">
        <v>3</v>
      </c>
      <c r="P43" s="3" t="s">
        <v>48</v>
      </c>
      <c r="Q43" s="3" t="s">
        <v>36</v>
      </c>
      <c r="R43" s="3" t="s">
        <v>37</v>
      </c>
      <c r="S43" s="3" t="s">
        <v>49</v>
      </c>
      <c r="T43" s="3" t="s">
        <v>50</v>
      </c>
      <c r="U43" s="3" t="s">
        <v>36</v>
      </c>
      <c r="V43" s="3" t="s">
        <v>40</v>
      </c>
      <c r="W43" s="3" t="s">
        <v>41</v>
      </c>
      <c r="X43" s="3" t="s">
        <v>154</v>
      </c>
      <c r="Y43" s="3" t="s">
        <v>43</v>
      </c>
      <c r="Z43" s="3" t="s">
        <v>43</v>
      </c>
      <c r="AA43" s="3" t="s">
        <v>43</v>
      </c>
      <c r="AB43" s="3" t="s">
        <v>43</v>
      </c>
      <c r="AC43" s="3" t="s">
        <v>43</v>
      </c>
      <c r="AD43" s="3" t="s">
        <v>43</v>
      </c>
      <c r="AE43" s="3" t="s">
        <v>155</v>
      </c>
    </row>
    <row r="44" spans="1:31" ht="13.2" x14ac:dyDescent="0.25">
      <c r="A44" s="2">
        <v>44382.813966863425</v>
      </c>
      <c r="B44" s="3" t="s">
        <v>58</v>
      </c>
      <c r="C44" s="3" t="s">
        <v>32</v>
      </c>
      <c r="D44" s="3" t="s">
        <v>156</v>
      </c>
      <c r="E44" s="3">
        <v>1</v>
      </c>
      <c r="F44" s="3">
        <v>3</v>
      </c>
      <c r="G44" s="3">
        <v>3</v>
      </c>
      <c r="H44" s="3">
        <v>2</v>
      </c>
      <c r="I44" s="3">
        <v>3</v>
      </c>
      <c r="J44" s="3">
        <v>3</v>
      </c>
      <c r="K44" s="3">
        <v>3</v>
      </c>
      <c r="L44" s="3" t="s">
        <v>60</v>
      </c>
      <c r="M44" s="3">
        <v>4</v>
      </c>
      <c r="N44" s="3">
        <v>5</v>
      </c>
      <c r="O44" s="3">
        <v>1</v>
      </c>
      <c r="P44" s="3" t="s">
        <v>55</v>
      </c>
      <c r="Q44" s="3" t="s">
        <v>40</v>
      </c>
      <c r="R44" s="3" t="s">
        <v>37</v>
      </c>
      <c r="S44" s="3" t="s">
        <v>49</v>
      </c>
      <c r="T44" s="3" t="s">
        <v>39</v>
      </c>
      <c r="U44" s="3" t="s">
        <v>36</v>
      </c>
      <c r="V44" s="3" t="s">
        <v>36</v>
      </c>
      <c r="W44" s="3" t="s">
        <v>50</v>
      </c>
      <c r="X44" s="3" t="s">
        <v>157</v>
      </c>
      <c r="Y44" s="3" t="s">
        <v>65</v>
      </c>
      <c r="Z44" s="3" t="s">
        <v>65</v>
      </c>
      <c r="AA44" s="3" t="s">
        <v>65</v>
      </c>
      <c r="AB44" s="3" t="s">
        <v>44</v>
      </c>
      <c r="AC44" s="3" t="s">
        <v>43</v>
      </c>
      <c r="AD44" s="3" t="s">
        <v>43</v>
      </c>
      <c r="AE44" s="3" t="s">
        <v>158</v>
      </c>
    </row>
    <row r="45" spans="1:31" ht="13.2" x14ac:dyDescent="0.25">
      <c r="A45" s="2">
        <v>44382.823727604162</v>
      </c>
      <c r="B45" s="3" t="s">
        <v>31</v>
      </c>
      <c r="C45" s="3" t="s">
        <v>32</v>
      </c>
      <c r="D45" s="3" t="s">
        <v>159</v>
      </c>
      <c r="E45" s="3">
        <v>1</v>
      </c>
      <c r="F45" s="3">
        <v>3</v>
      </c>
      <c r="G45" s="3">
        <v>3</v>
      </c>
      <c r="H45" s="3">
        <v>2</v>
      </c>
      <c r="I45" s="3">
        <v>3</v>
      </c>
      <c r="J45" s="3">
        <v>2</v>
      </c>
      <c r="K45" s="3">
        <v>3</v>
      </c>
      <c r="L45" s="3" t="s">
        <v>34</v>
      </c>
      <c r="M45" s="3">
        <v>2</v>
      </c>
      <c r="N45" s="3">
        <v>3</v>
      </c>
      <c r="O45" s="3">
        <v>3</v>
      </c>
      <c r="P45" s="3" t="s">
        <v>35</v>
      </c>
      <c r="Q45" s="3" t="s">
        <v>36</v>
      </c>
      <c r="R45" s="3" t="s">
        <v>38</v>
      </c>
      <c r="S45" s="3" t="s">
        <v>38</v>
      </c>
      <c r="T45" s="3" t="s">
        <v>39</v>
      </c>
      <c r="U45" s="3" t="s">
        <v>84</v>
      </c>
      <c r="V45" s="3" t="s">
        <v>40</v>
      </c>
      <c r="W45" s="3" t="s">
        <v>41</v>
      </c>
      <c r="X45" s="3" t="s">
        <v>160</v>
      </c>
      <c r="Y45" s="3" t="s">
        <v>43</v>
      </c>
      <c r="Z45" s="3" t="s">
        <v>44</v>
      </c>
      <c r="AA45" s="3" t="s">
        <v>44</v>
      </c>
      <c r="AB45" s="3" t="s">
        <v>44</v>
      </c>
      <c r="AC45" s="3" t="s">
        <v>43</v>
      </c>
      <c r="AD45" s="3" t="s">
        <v>43</v>
      </c>
    </row>
    <row r="46" spans="1:31" ht="13.2" x14ac:dyDescent="0.25">
      <c r="A46" s="2">
        <v>44382.824000671295</v>
      </c>
      <c r="B46" s="3" t="s">
        <v>58</v>
      </c>
      <c r="C46" s="3" t="s">
        <v>70</v>
      </c>
      <c r="D46" s="3" t="s">
        <v>161</v>
      </c>
      <c r="E46" s="3">
        <v>1</v>
      </c>
      <c r="F46" s="3">
        <v>6</v>
      </c>
      <c r="G46" s="3">
        <v>2</v>
      </c>
      <c r="H46" s="3">
        <v>2</v>
      </c>
      <c r="I46" s="3">
        <v>1</v>
      </c>
      <c r="J46" s="3">
        <v>3</v>
      </c>
      <c r="K46" s="3">
        <v>3</v>
      </c>
      <c r="L46" s="3" t="s">
        <v>47</v>
      </c>
      <c r="M46" s="3">
        <v>3</v>
      </c>
      <c r="N46" s="3">
        <v>3</v>
      </c>
      <c r="O46" s="3">
        <v>1</v>
      </c>
      <c r="P46" s="3" t="s">
        <v>35</v>
      </c>
      <c r="Q46" s="3" t="s">
        <v>36</v>
      </c>
      <c r="R46" s="3" t="s">
        <v>38</v>
      </c>
      <c r="S46" s="3" t="s">
        <v>38</v>
      </c>
      <c r="T46" s="3" t="s">
        <v>39</v>
      </c>
      <c r="U46" s="3" t="s">
        <v>40</v>
      </c>
      <c r="V46" s="3" t="s">
        <v>84</v>
      </c>
      <c r="W46" s="3" t="s">
        <v>51</v>
      </c>
      <c r="X46" s="3" t="s">
        <v>162</v>
      </c>
      <c r="Y46" s="3" t="s">
        <v>43</v>
      </c>
      <c r="Z46" s="3" t="s">
        <v>43</v>
      </c>
      <c r="AA46" s="3" t="s">
        <v>43</v>
      </c>
      <c r="AB46" s="3" t="s">
        <v>43</v>
      </c>
      <c r="AC46" s="3" t="s">
        <v>44</v>
      </c>
      <c r="AD46" s="3" t="s">
        <v>43</v>
      </c>
    </row>
    <row r="47" spans="1:31" ht="13.2" x14ac:dyDescent="0.25">
      <c r="A47" s="2">
        <v>44382.828360601852</v>
      </c>
      <c r="B47" s="3" t="s">
        <v>58</v>
      </c>
      <c r="C47" s="3" t="s">
        <v>32</v>
      </c>
      <c r="D47" s="3" t="s">
        <v>163</v>
      </c>
      <c r="E47" s="3">
        <v>1</v>
      </c>
      <c r="F47" s="3">
        <v>10</v>
      </c>
      <c r="G47" s="3">
        <v>3</v>
      </c>
      <c r="H47" s="3">
        <v>3</v>
      </c>
      <c r="I47" s="3">
        <v>2</v>
      </c>
      <c r="J47" s="3">
        <v>3</v>
      </c>
      <c r="K47" s="3">
        <v>4</v>
      </c>
      <c r="L47" s="3" t="s">
        <v>47</v>
      </c>
      <c r="M47" s="3">
        <v>3</v>
      </c>
      <c r="N47" s="3">
        <v>3</v>
      </c>
      <c r="O47" s="3">
        <v>2</v>
      </c>
      <c r="P47" s="3" t="s">
        <v>35</v>
      </c>
      <c r="Q47" s="3" t="s">
        <v>88</v>
      </c>
      <c r="R47" s="3" t="s">
        <v>37</v>
      </c>
      <c r="S47" s="3" t="s">
        <v>38</v>
      </c>
      <c r="T47" s="3" t="s">
        <v>83</v>
      </c>
      <c r="U47" s="3" t="s">
        <v>84</v>
      </c>
      <c r="V47" s="3" t="s">
        <v>40</v>
      </c>
      <c r="W47" s="3" t="s">
        <v>41</v>
      </c>
      <c r="X47" s="3" t="s">
        <v>164</v>
      </c>
      <c r="Y47" s="3" t="s">
        <v>43</v>
      </c>
      <c r="Z47" s="3" t="s">
        <v>43</v>
      </c>
      <c r="AA47" s="3" t="s">
        <v>43</v>
      </c>
      <c r="AB47" s="3" t="s">
        <v>44</v>
      </c>
      <c r="AC47" s="3" t="s">
        <v>43</v>
      </c>
      <c r="AD47" s="3" t="s">
        <v>43</v>
      </c>
    </row>
    <row r="48" spans="1:31" ht="13.2" x14ac:dyDescent="0.25">
      <c r="A48" s="2">
        <v>44382.886150057871</v>
      </c>
      <c r="B48" s="3" t="s">
        <v>58</v>
      </c>
      <c r="C48" s="3" t="s">
        <v>90</v>
      </c>
      <c r="D48" s="3" t="s">
        <v>165</v>
      </c>
      <c r="E48" s="3">
        <v>1</v>
      </c>
      <c r="F48" s="3">
        <v>10</v>
      </c>
      <c r="G48" s="3">
        <v>3</v>
      </c>
      <c r="H48" s="3">
        <v>3</v>
      </c>
      <c r="I48" s="3">
        <v>2</v>
      </c>
      <c r="J48" s="3">
        <v>3</v>
      </c>
      <c r="K48" s="3">
        <v>4</v>
      </c>
      <c r="L48" s="3" t="s">
        <v>60</v>
      </c>
      <c r="M48" s="3">
        <v>4</v>
      </c>
      <c r="N48" s="3">
        <v>3</v>
      </c>
      <c r="O48" s="3">
        <v>4</v>
      </c>
      <c r="P48" s="3" t="s">
        <v>48</v>
      </c>
      <c r="Q48" s="3" t="s">
        <v>40</v>
      </c>
      <c r="R48" s="3" t="s">
        <v>61</v>
      </c>
      <c r="S48" s="3" t="s">
        <v>49</v>
      </c>
      <c r="T48" s="3" t="s">
        <v>39</v>
      </c>
      <c r="U48" s="3" t="s">
        <v>40</v>
      </c>
      <c r="V48" s="3" t="s">
        <v>40</v>
      </c>
      <c r="W48" s="3" t="s">
        <v>41</v>
      </c>
      <c r="X48" s="3" t="s">
        <v>166</v>
      </c>
      <c r="Y48" s="3" t="s">
        <v>43</v>
      </c>
      <c r="Z48" s="3" t="s">
        <v>43</v>
      </c>
      <c r="AA48" s="3" t="s">
        <v>44</v>
      </c>
      <c r="AB48" s="3" t="s">
        <v>43</v>
      </c>
      <c r="AC48" s="3" t="s">
        <v>43</v>
      </c>
      <c r="AD48" s="3" t="s">
        <v>43</v>
      </c>
    </row>
    <row r="49" spans="1:31" ht="13.2" x14ac:dyDescent="0.25">
      <c r="A49" s="2">
        <v>44382.903936446761</v>
      </c>
      <c r="B49" s="3" t="s">
        <v>31</v>
      </c>
      <c r="C49" s="3" t="s">
        <v>32</v>
      </c>
      <c r="D49" s="3" t="s">
        <v>167</v>
      </c>
      <c r="E49" s="3">
        <v>1</v>
      </c>
      <c r="F49" s="3">
        <v>8</v>
      </c>
      <c r="G49" s="3">
        <v>3</v>
      </c>
      <c r="H49" s="3">
        <v>2</v>
      </c>
      <c r="I49" s="3">
        <v>4</v>
      </c>
      <c r="J49" s="3">
        <v>2</v>
      </c>
      <c r="K49" s="3">
        <v>2</v>
      </c>
      <c r="L49" s="3" t="s">
        <v>60</v>
      </c>
      <c r="M49" s="3">
        <v>5</v>
      </c>
      <c r="N49" s="3">
        <v>5</v>
      </c>
      <c r="O49" s="3">
        <v>1</v>
      </c>
      <c r="P49" s="3" t="s">
        <v>55</v>
      </c>
      <c r="Q49" s="3" t="s">
        <v>88</v>
      </c>
      <c r="R49" s="3" t="s">
        <v>61</v>
      </c>
      <c r="S49" s="3" t="s">
        <v>38</v>
      </c>
      <c r="T49" s="3" t="s">
        <v>39</v>
      </c>
      <c r="U49" s="3" t="s">
        <v>84</v>
      </c>
      <c r="V49" s="3" t="s">
        <v>40</v>
      </c>
      <c r="W49" s="3" t="s">
        <v>41</v>
      </c>
      <c r="X49" s="3" t="s">
        <v>168</v>
      </c>
      <c r="Y49" s="3" t="s">
        <v>44</v>
      </c>
      <c r="Z49" s="3" t="s">
        <v>44</v>
      </c>
      <c r="AA49" s="3" t="s">
        <v>44</v>
      </c>
      <c r="AB49" s="3" t="s">
        <v>44</v>
      </c>
      <c r="AC49" s="3" t="s">
        <v>44</v>
      </c>
      <c r="AD49" s="3" t="s">
        <v>44</v>
      </c>
    </row>
    <row r="50" spans="1:31" ht="13.2" x14ac:dyDescent="0.25">
      <c r="A50" s="2">
        <v>44382.909785474534</v>
      </c>
      <c r="B50" s="3" t="s">
        <v>31</v>
      </c>
      <c r="C50" s="3" t="s">
        <v>70</v>
      </c>
      <c r="D50" s="3" t="s">
        <v>169</v>
      </c>
      <c r="E50" s="3">
        <v>1</v>
      </c>
      <c r="F50" s="3">
        <v>8</v>
      </c>
      <c r="G50" s="3">
        <v>3</v>
      </c>
      <c r="H50" s="3">
        <v>3</v>
      </c>
      <c r="I50" s="3">
        <v>3</v>
      </c>
      <c r="J50" s="3">
        <v>2</v>
      </c>
      <c r="K50" s="3">
        <v>3</v>
      </c>
      <c r="L50" s="3" t="s">
        <v>60</v>
      </c>
      <c r="M50" s="3">
        <v>4</v>
      </c>
      <c r="N50" s="3">
        <v>4</v>
      </c>
      <c r="O50" s="3">
        <v>1</v>
      </c>
      <c r="P50" s="3" t="s">
        <v>55</v>
      </c>
      <c r="Q50" s="3" t="s">
        <v>36</v>
      </c>
      <c r="R50" s="3" t="s">
        <v>37</v>
      </c>
      <c r="S50" s="3" t="s">
        <v>38</v>
      </c>
      <c r="T50" s="3" t="s">
        <v>39</v>
      </c>
      <c r="U50" s="3" t="s">
        <v>84</v>
      </c>
      <c r="V50" s="3" t="s">
        <v>40</v>
      </c>
      <c r="W50" s="3" t="s">
        <v>41</v>
      </c>
      <c r="X50" s="3" t="s">
        <v>170</v>
      </c>
      <c r="Y50" s="3" t="s">
        <v>65</v>
      </c>
      <c r="Z50" s="3" t="s">
        <v>44</v>
      </c>
      <c r="AA50" s="3" t="s">
        <v>43</v>
      </c>
      <c r="AB50" s="3" t="s">
        <v>44</v>
      </c>
      <c r="AC50" s="3" t="s">
        <v>44</v>
      </c>
      <c r="AD50" s="3" t="s">
        <v>43</v>
      </c>
    </row>
    <row r="51" spans="1:31" ht="13.2" x14ac:dyDescent="0.25">
      <c r="A51" s="2">
        <v>44382.941706064812</v>
      </c>
      <c r="B51" s="3" t="s">
        <v>31</v>
      </c>
      <c r="C51" s="3" t="s">
        <v>45</v>
      </c>
      <c r="D51" s="3" t="s">
        <v>171</v>
      </c>
      <c r="E51" s="3">
        <v>6</v>
      </c>
      <c r="F51" s="3">
        <v>10</v>
      </c>
      <c r="G51" s="3">
        <v>3</v>
      </c>
      <c r="H51" s="3">
        <v>3</v>
      </c>
      <c r="I51" s="3">
        <v>3</v>
      </c>
      <c r="J51" s="3">
        <v>3</v>
      </c>
      <c r="K51" s="3">
        <v>5</v>
      </c>
      <c r="L51" s="3" t="s">
        <v>60</v>
      </c>
      <c r="M51" s="3">
        <v>4</v>
      </c>
      <c r="N51" s="3">
        <v>4</v>
      </c>
      <c r="O51" s="3">
        <v>5</v>
      </c>
      <c r="P51" s="3" t="s">
        <v>35</v>
      </c>
      <c r="Q51" s="3" t="s">
        <v>36</v>
      </c>
      <c r="R51" s="3" t="s">
        <v>38</v>
      </c>
      <c r="S51" s="3" t="s">
        <v>49</v>
      </c>
      <c r="T51" s="3" t="s">
        <v>83</v>
      </c>
      <c r="U51" s="3" t="s">
        <v>36</v>
      </c>
      <c r="V51" s="3" t="s">
        <v>40</v>
      </c>
      <c r="W51" s="3" t="s">
        <v>41</v>
      </c>
      <c r="X51" s="3" t="s">
        <v>172</v>
      </c>
      <c r="Y51" s="3" t="s">
        <v>43</v>
      </c>
      <c r="Z51" s="3" t="s">
        <v>44</v>
      </c>
      <c r="AA51" s="3" t="s">
        <v>44</v>
      </c>
      <c r="AB51" s="3" t="s">
        <v>44</v>
      </c>
      <c r="AC51" s="3" t="s">
        <v>43</v>
      </c>
      <c r="AD51" s="3" t="s">
        <v>43</v>
      </c>
    </row>
    <row r="52" spans="1:31" ht="13.2" x14ac:dyDescent="0.25">
      <c r="A52" s="2">
        <v>44382.9465350463</v>
      </c>
      <c r="B52" s="3" t="s">
        <v>31</v>
      </c>
      <c r="C52" s="3" t="s">
        <v>45</v>
      </c>
      <c r="D52" s="3" t="s">
        <v>173</v>
      </c>
      <c r="E52" s="3">
        <v>4</v>
      </c>
      <c r="F52" s="3">
        <v>10</v>
      </c>
      <c r="G52" s="3">
        <v>4</v>
      </c>
      <c r="H52" s="3">
        <v>4</v>
      </c>
      <c r="I52" s="3">
        <v>3</v>
      </c>
      <c r="J52" s="3">
        <v>3</v>
      </c>
      <c r="K52" s="3">
        <v>4</v>
      </c>
      <c r="L52" s="3" t="s">
        <v>60</v>
      </c>
      <c r="M52" s="3">
        <v>4</v>
      </c>
      <c r="N52" s="3">
        <v>4</v>
      </c>
      <c r="O52" s="3">
        <v>5</v>
      </c>
      <c r="P52" s="3" t="s">
        <v>35</v>
      </c>
      <c r="Q52" s="3" t="s">
        <v>40</v>
      </c>
      <c r="R52" s="3" t="s">
        <v>61</v>
      </c>
      <c r="S52" s="3" t="s">
        <v>38</v>
      </c>
      <c r="T52" s="3" t="s">
        <v>39</v>
      </c>
      <c r="U52" s="3" t="s">
        <v>40</v>
      </c>
      <c r="V52" s="3" t="s">
        <v>40</v>
      </c>
      <c r="W52" s="3" t="s">
        <v>51</v>
      </c>
      <c r="X52" s="3" t="s">
        <v>174</v>
      </c>
      <c r="Y52" s="3" t="s">
        <v>43</v>
      </c>
      <c r="Z52" s="3" t="s">
        <v>43</v>
      </c>
      <c r="AA52" s="3" t="s">
        <v>43</v>
      </c>
      <c r="AB52" s="3" t="s">
        <v>43</v>
      </c>
      <c r="AC52" s="3" t="s">
        <v>43</v>
      </c>
      <c r="AD52" s="3" t="s">
        <v>43</v>
      </c>
    </row>
    <row r="53" spans="1:31" ht="13.2" x14ac:dyDescent="0.25">
      <c r="A53" s="2">
        <v>44382.947585347225</v>
      </c>
      <c r="B53" s="3" t="s">
        <v>58</v>
      </c>
      <c r="C53" s="3" t="s">
        <v>32</v>
      </c>
      <c r="D53" s="3" t="s">
        <v>175</v>
      </c>
      <c r="E53" s="3">
        <v>4</v>
      </c>
      <c r="F53" s="3">
        <v>10</v>
      </c>
      <c r="G53" s="3">
        <v>3</v>
      </c>
      <c r="H53" s="3">
        <v>3</v>
      </c>
      <c r="I53" s="3">
        <v>3</v>
      </c>
      <c r="J53" s="3">
        <v>3</v>
      </c>
      <c r="K53" s="3">
        <v>4</v>
      </c>
      <c r="L53" s="3" t="s">
        <v>34</v>
      </c>
      <c r="M53" s="3">
        <v>3</v>
      </c>
      <c r="N53" s="3">
        <v>2</v>
      </c>
      <c r="O53" s="3">
        <v>5</v>
      </c>
      <c r="P53" s="3" t="s">
        <v>35</v>
      </c>
      <c r="Q53" s="3" t="s">
        <v>40</v>
      </c>
      <c r="R53" s="3" t="s">
        <v>61</v>
      </c>
      <c r="S53" s="3" t="s">
        <v>38</v>
      </c>
      <c r="T53" s="3" t="s">
        <v>39</v>
      </c>
      <c r="U53" s="3" t="s">
        <v>36</v>
      </c>
      <c r="V53" s="3" t="s">
        <v>40</v>
      </c>
      <c r="W53" s="3" t="s">
        <v>41</v>
      </c>
      <c r="X53" s="3" t="s">
        <v>176</v>
      </c>
      <c r="Y53" s="3" t="s">
        <v>43</v>
      </c>
      <c r="Z53" s="3" t="s">
        <v>43</v>
      </c>
      <c r="AA53" s="3" t="s">
        <v>43</v>
      </c>
      <c r="AB53" s="3" t="s">
        <v>43</v>
      </c>
      <c r="AC53" s="3" t="s">
        <v>43</v>
      </c>
      <c r="AD53" s="3" t="s">
        <v>43</v>
      </c>
      <c r="AE53" s="3" t="s">
        <v>177</v>
      </c>
    </row>
    <row r="54" spans="1:31" ht="13.2" x14ac:dyDescent="0.25">
      <c r="A54" s="2">
        <v>44382.954238298611</v>
      </c>
      <c r="B54" s="3" t="s">
        <v>31</v>
      </c>
      <c r="C54" s="3" t="s">
        <v>45</v>
      </c>
      <c r="D54" s="3" t="s">
        <v>178</v>
      </c>
      <c r="E54" s="3">
        <v>2</v>
      </c>
      <c r="F54" s="3">
        <v>6</v>
      </c>
      <c r="G54" s="3">
        <v>4</v>
      </c>
      <c r="H54" s="3">
        <v>3</v>
      </c>
      <c r="I54" s="3">
        <v>3</v>
      </c>
      <c r="J54" s="3">
        <v>3</v>
      </c>
      <c r="K54" s="3">
        <v>4</v>
      </c>
      <c r="L54" s="3" t="s">
        <v>60</v>
      </c>
      <c r="M54" s="3">
        <v>4</v>
      </c>
      <c r="N54" s="3">
        <v>5</v>
      </c>
      <c r="O54" s="3">
        <v>5</v>
      </c>
      <c r="P54" s="3" t="s">
        <v>35</v>
      </c>
      <c r="Q54" s="3" t="s">
        <v>40</v>
      </c>
      <c r="R54" s="3" t="s">
        <v>38</v>
      </c>
      <c r="S54" s="3" t="s">
        <v>49</v>
      </c>
      <c r="T54" s="3" t="s">
        <v>39</v>
      </c>
      <c r="U54" s="3" t="s">
        <v>40</v>
      </c>
      <c r="V54" s="3" t="s">
        <v>40</v>
      </c>
      <c r="W54" s="3" t="s">
        <v>41</v>
      </c>
      <c r="X54" s="3" t="s">
        <v>179</v>
      </c>
      <c r="Y54" s="3" t="s">
        <v>44</v>
      </c>
      <c r="Z54" s="3" t="s">
        <v>44</v>
      </c>
      <c r="AA54" s="3" t="s">
        <v>43</v>
      </c>
      <c r="AB54" s="3" t="s">
        <v>44</v>
      </c>
      <c r="AC54" s="3" t="s">
        <v>43</v>
      </c>
      <c r="AD54" s="3" t="s">
        <v>43</v>
      </c>
    </row>
    <row r="55" spans="1:31" ht="13.2" x14ac:dyDescent="0.25">
      <c r="A55" s="2">
        <v>44382.969782569446</v>
      </c>
      <c r="B55" s="3" t="s">
        <v>58</v>
      </c>
      <c r="C55" s="3" t="s">
        <v>32</v>
      </c>
      <c r="D55" s="3" t="s">
        <v>180</v>
      </c>
      <c r="E55" s="3">
        <v>1</v>
      </c>
      <c r="F55" s="3">
        <v>10</v>
      </c>
      <c r="G55" s="3">
        <v>3</v>
      </c>
      <c r="H55" s="3">
        <v>2</v>
      </c>
      <c r="I55" s="3">
        <v>3</v>
      </c>
      <c r="J55" s="3">
        <v>2</v>
      </c>
      <c r="K55" s="3">
        <v>2</v>
      </c>
      <c r="L55" s="3" t="s">
        <v>60</v>
      </c>
      <c r="M55" s="3">
        <v>3</v>
      </c>
      <c r="N55" s="3">
        <v>4</v>
      </c>
      <c r="O55" s="3">
        <v>4</v>
      </c>
      <c r="P55" s="3" t="s">
        <v>55</v>
      </c>
      <c r="Q55" s="3" t="s">
        <v>36</v>
      </c>
      <c r="R55" s="3" t="s">
        <v>37</v>
      </c>
      <c r="S55" s="3" t="s">
        <v>49</v>
      </c>
      <c r="T55" s="3" t="s">
        <v>39</v>
      </c>
      <c r="U55" s="3" t="s">
        <v>40</v>
      </c>
      <c r="V55" s="3" t="s">
        <v>40</v>
      </c>
      <c r="W55" s="3" t="s">
        <v>41</v>
      </c>
      <c r="X55" s="3" t="s">
        <v>181</v>
      </c>
      <c r="Y55" s="3" t="s">
        <v>65</v>
      </c>
      <c r="Z55" s="3" t="s">
        <v>44</v>
      </c>
      <c r="AA55" s="3" t="s">
        <v>43</v>
      </c>
      <c r="AB55" s="3" t="s">
        <v>44</v>
      </c>
      <c r="AC55" s="3" t="s">
        <v>43</v>
      </c>
      <c r="AD55" s="3" t="s">
        <v>43</v>
      </c>
    </row>
    <row r="56" spans="1:31" ht="13.2" x14ac:dyDescent="0.25">
      <c r="A56" s="2">
        <v>44382.997367847223</v>
      </c>
      <c r="B56" s="3" t="s">
        <v>58</v>
      </c>
      <c r="C56" s="3" t="s">
        <v>32</v>
      </c>
      <c r="D56" s="3" t="s">
        <v>182</v>
      </c>
      <c r="E56" s="3">
        <v>1</v>
      </c>
      <c r="F56" s="3">
        <v>10</v>
      </c>
      <c r="G56" s="3">
        <v>4</v>
      </c>
      <c r="H56" s="3">
        <v>2</v>
      </c>
      <c r="I56" s="3">
        <v>4</v>
      </c>
      <c r="J56" s="3">
        <v>1</v>
      </c>
      <c r="K56" s="3">
        <v>4</v>
      </c>
      <c r="L56" s="3" t="s">
        <v>60</v>
      </c>
      <c r="M56" s="3">
        <v>5</v>
      </c>
      <c r="N56" s="3">
        <v>5</v>
      </c>
      <c r="O56" s="3">
        <v>2</v>
      </c>
      <c r="P56" s="3" t="s">
        <v>55</v>
      </c>
      <c r="Q56" s="3" t="s">
        <v>40</v>
      </c>
      <c r="R56" s="3" t="s">
        <v>61</v>
      </c>
      <c r="S56" s="3" t="s">
        <v>38</v>
      </c>
      <c r="T56" s="3" t="s">
        <v>83</v>
      </c>
      <c r="U56" s="3" t="s">
        <v>84</v>
      </c>
      <c r="V56" s="3" t="s">
        <v>40</v>
      </c>
      <c r="W56" s="3" t="s">
        <v>41</v>
      </c>
      <c r="X56" s="3" t="s">
        <v>183</v>
      </c>
      <c r="Y56" s="3" t="s">
        <v>44</v>
      </c>
      <c r="Z56" s="3" t="s">
        <v>44</v>
      </c>
      <c r="AA56" s="3" t="s">
        <v>44</v>
      </c>
      <c r="AB56" s="3" t="s">
        <v>44</v>
      </c>
      <c r="AC56" s="3" t="s">
        <v>44</v>
      </c>
      <c r="AD56" s="3" t="s">
        <v>44</v>
      </c>
    </row>
    <row r="57" spans="1:31" ht="13.2" x14ac:dyDescent="0.25">
      <c r="A57" s="2">
        <v>44383.252766898149</v>
      </c>
      <c r="B57" s="3" t="s">
        <v>31</v>
      </c>
      <c r="C57" s="3" t="s">
        <v>90</v>
      </c>
      <c r="D57" s="3" t="s">
        <v>184</v>
      </c>
      <c r="E57" s="3">
        <v>1</v>
      </c>
      <c r="F57" s="3">
        <v>1</v>
      </c>
      <c r="G57" s="3">
        <v>3</v>
      </c>
      <c r="H57" s="3">
        <v>2</v>
      </c>
      <c r="I57" s="3">
        <v>3</v>
      </c>
      <c r="J57" s="3">
        <v>2</v>
      </c>
      <c r="K57" s="3">
        <v>2</v>
      </c>
      <c r="L57" s="3" t="s">
        <v>47</v>
      </c>
      <c r="M57" s="3">
        <v>3</v>
      </c>
      <c r="N57" s="3">
        <v>4</v>
      </c>
      <c r="O57" s="3">
        <v>5</v>
      </c>
      <c r="P57" s="3" t="s">
        <v>55</v>
      </c>
      <c r="Q57" s="3" t="s">
        <v>40</v>
      </c>
      <c r="R57" s="3" t="s">
        <v>61</v>
      </c>
      <c r="S57" s="3" t="s">
        <v>38</v>
      </c>
      <c r="T57" s="3" t="s">
        <v>39</v>
      </c>
      <c r="U57" s="3" t="s">
        <v>40</v>
      </c>
      <c r="V57" s="3" t="s">
        <v>40</v>
      </c>
      <c r="W57" s="3" t="s">
        <v>41</v>
      </c>
      <c r="X57" s="3" t="s">
        <v>185</v>
      </c>
      <c r="Y57" s="3" t="s">
        <v>44</v>
      </c>
      <c r="Z57" s="3" t="s">
        <v>44</v>
      </c>
      <c r="AA57" s="3" t="s">
        <v>43</v>
      </c>
      <c r="AB57" s="3" t="s">
        <v>44</v>
      </c>
      <c r="AC57" s="3" t="s">
        <v>43</v>
      </c>
      <c r="AD57" s="3" t="s">
        <v>44</v>
      </c>
    </row>
    <row r="58" spans="1:31" ht="13.2" x14ac:dyDescent="0.25">
      <c r="A58" s="2">
        <v>44383.378115520834</v>
      </c>
      <c r="B58" s="3" t="s">
        <v>58</v>
      </c>
      <c r="C58" s="3" t="s">
        <v>70</v>
      </c>
      <c r="D58" s="3" t="s">
        <v>186</v>
      </c>
      <c r="E58" s="3">
        <v>4</v>
      </c>
      <c r="F58" s="3">
        <v>9</v>
      </c>
      <c r="G58" s="3">
        <v>4</v>
      </c>
      <c r="H58" s="3">
        <v>4</v>
      </c>
      <c r="I58" s="3">
        <v>4</v>
      </c>
      <c r="J58" s="3">
        <v>4</v>
      </c>
      <c r="K58" s="3">
        <v>4</v>
      </c>
      <c r="L58" s="3" t="s">
        <v>47</v>
      </c>
      <c r="M58" s="3">
        <v>4</v>
      </c>
      <c r="N58" s="3">
        <v>3</v>
      </c>
      <c r="O58" s="3">
        <v>5</v>
      </c>
      <c r="P58" s="3" t="s">
        <v>35</v>
      </c>
      <c r="Q58" s="3" t="s">
        <v>36</v>
      </c>
      <c r="R58" s="3" t="s">
        <v>61</v>
      </c>
      <c r="S58" s="3" t="s">
        <v>61</v>
      </c>
      <c r="T58" s="3" t="s">
        <v>39</v>
      </c>
      <c r="U58" s="3" t="s">
        <v>36</v>
      </c>
      <c r="V58" s="3" t="s">
        <v>36</v>
      </c>
      <c r="W58" s="3" t="s">
        <v>51</v>
      </c>
      <c r="X58" s="3" t="s">
        <v>187</v>
      </c>
      <c r="Y58" s="3" t="s">
        <v>43</v>
      </c>
      <c r="Z58" s="3" t="s">
        <v>43</v>
      </c>
      <c r="AA58" s="3" t="s">
        <v>44</v>
      </c>
      <c r="AB58" s="3" t="s">
        <v>43</v>
      </c>
      <c r="AC58" s="3" t="s">
        <v>43</v>
      </c>
      <c r="AD58" s="3" t="s">
        <v>43</v>
      </c>
      <c r="AE58" s="3" t="s">
        <v>188</v>
      </c>
    </row>
    <row r="59" spans="1:31" ht="13.2" x14ac:dyDescent="0.25">
      <c r="A59" s="2">
        <v>44383.391708912037</v>
      </c>
      <c r="B59" s="3" t="s">
        <v>31</v>
      </c>
      <c r="C59" s="3" t="s">
        <v>32</v>
      </c>
      <c r="D59" s="3" t="s">
        <v>189</v>
      </c>
      <c r="E59" s="3">
        <v>1</v>
      </c>
      <c r="F59" s="3">
        <v>9</v>
      </c>
      <c r="G59" s="3">
        <v>3</v>
      </c>
      <c r="H59" s="3">
        <v>2</v>
      </c>
      <c r="I59" s="3">
        <v>3</v>
      </c>
      <c r="J59" s="3">
        <v>2</v>
      </c>
      <c r="K59" s="3">
        <v>3</v>
      </c>
      <c r="L59" s="3" t="s">
        <v>60</v>
      </c>
      <c r="M59" s="3">
        <v>5</v>
      </c>
      <c r="N59" s="3">
        <v>5</v>
      </c>
      <c r="O59" s="3">
        <v>2</v>
      </c>
      <c r="P59" s="3" t="s">
        <v>55</v>
      </c>
      <c r="Q59" s="3" t="s">
        <v>36</v>
      </c>
      <c r="R59" s="3" t="s">
        <v>61</v>
      </c>
      <c r="S59" s="3" t="s">
        <v>61</v>
      </c>
      <c r="T59" s="3" t="s">
        <v>50</v>
      </c>
      <c r="U59" s="3" t="s">
        <v>36</v>
      </c>
      <c r="V59" s="3" t="s">
        <v>40</v>
      </c>
      <c r="W59" s="3" t="s">
        <v>41</v>
      </c>
      <c r="X59" s="3" t="s">
        <v>190</v>
      </c>
      <c r="Y59" s="3" t="s">
        <v>65</v>
      </c>
      <c r="Z59" s="3" t="s">
        <v>44</v>
      </c>
      <c r="AA59" s="3" t="s">
        <v>44</v>
      </c>
      <c r="AB59" s="3" t="s">
        <v>44</v>
      </c>
      <c r="AC59" s="3" t="s">
        <v>44</v>
      </c>
      <c r="AD59" s="3" t="s">
        <v>65</v>
      </c>
    </row>
    <row r="60" spans="1:31" ht="13.2" x14ac:dyDescent="0.25">
      <c r="A60" s="2">
        <v>44383.408531770838</v>
      </c>
      <c r="B60" s="3" t="s">
        <v>58</v>
      </c>
      <c r="C60" s="3" t="s">
        <v>45</v>
      </c>
      <c r="D60" s="3" t="s">
        <v>191</v>
      </c>
      <c r="E60" s="3">
        <v>2</v>
      </c>
      <c r="F60" s="3">
        <v>10</v>
      </c>
      <c r="G60" s="3">
        <v>4</v>
      </c>
      <c r="H60" s="3">
        <v>4</v>
      </c>
      <c r="I60" s="3">
        <v>3</v>
      </c>
      <c r="J60" s="3">
        <v>3</v>
      </c>
      <c r="K60" s="3">
        <v>4</v>
      </c>
      <c r="L60" s="3" t="s">
        <v>47</v>
      </c>
      <c r="M60" s="3">
        <v>3</v>
      </c>
      <c r="N60" s="3">
        <v>3</v>
      </c>
      <c r="O60" s="3">
        <v>4</v>
      </c>
      <c r="P60" s="3" t="s">
        <v>35</v>
      </c>
      <c r="Q60" s="3" t="s">
        <v>36</v>
      </c>
      <c r="R60" s="3" t="s">
        <v>38</v>
      </c>
      <c r="S60" s="3" t="s">
        <v>38</v>
      </c>
      <c r="T60" s="3" t="s">
        <v>83</v>
      </c>
      <c r="U60" s="3" t="s">
        <v>84</v>
      </c>
      <c r="V60" s="3" t="s">
        <v>36</v>
      </c>
      <c r="W60" s="3" t="s">
        <v>51</v>
      </c>
      <c r="X60" s="3" t="s">
        <v>192</v>
      </c>
      <c r="Y60" s="3" t="s">
        <v>43</v>
      </c>
      <c r="Z60" s="3" t="s">
        <v>43</v>
      </c>
      <c r="AA60" s="3" t="s">
        <v>43</v>
      </c>
      <c r="AB60" s="3" t="s">
        <v>43</v>
      </c>
      <c r="AC60" s="3" t="s">
        <v>43</v>
      </c>
      <c r="AD60" s="3" t="s">
        <v>43</v>
      </c>
    </row>
    <row r="61" spans="1:31" ht="13.2" x14ac:dyDescent="0.25">
      <c r="A61" s="2">
        <v>44383.408954178245</v>
      </c>
      <c r="B61" s="3" t="s">
        <v>58</v>
      </c>
      <c r="C61" s="3" t="s">
        <v>70</v>
      </c>
      <c r="D61" s="3" t="s">
        <v>142</v>
      </c>
      <c r="E61" s="3">
        <v>2</v>
      </c>
      <c r="F61" s="3">
        <v>10</v>
      </c>
      <c r="G61" s="3">
        <v>4</v>
      </c>
      <c r="H61" s="3">
        <v>4</v>
      </c>
      <c r="I61" s="3">
        <v>3</v>
      </c>
      <c r="J61" s="3">
        <v>4</v>
      </c>
      <c r="K61" s="3">
        <v>4</v>
      </c>
      <c r="L61" s="3" t="s">
        <v>47</v>
      </c>
      <c r="M61" s="3">
        <v>4</v>
      </c>
      <c r="N61" s="3">
        <v>3</v>
      </c>
      <c r="O61" s="3">
        <v>5</v>
      </c>
      <c r="P61" s="3" t="s">
        <v>35</v>
      </c>
      <c r="Q61" s="3" t="s">
        <v>36</v>
      </c>
      <c r="R61" s="3" t="s">
        <v>38</v>
      </c>
      <c r="S61" s="3" t="s">
        <v>38</v>
      </c>
      <c r="T61" s="3" t="s">
        <v>39</v>
      </c>
      <c r="U61" s="3" t="s">
        <v>36</v>
      </c>
      <c r="V61" s="3" t="s">
        <v>40</v>
      </c>
      <c r="W61" s="3" t="s">
        <v>51</v>
      </c>
      <c r="X61" s="3" t="s">
        <v>193</v>
      </c>
      <c r="Y61" s="3" t="s">
        <v>43</v>
      </c>
      <c r="Z61" s="3" t="s">
        <v>43</v>
      </c>
      <c r="AA61" s="3" t="s">
        <v>43</v>
      </c>
      <c r="AB61" s="3" t="s">
        <v>43</v>
      </c>
      <c r="AC61" s="3" t="s">
        <v>44</v>
      </c>
      <c r="AD61" s="3" t="s">
        <v>43</v>
      </c>
    </row>
    <row r="62" spans="1:31" ht="13.2" x14ac:dyDescent="0.25">
      <c r="A62" s="2">
        <v>44383.412798877311</v>
      </c>
      <c r="B62" s="3" t="s">
        <v>31</v>
      </c>
      <c r="C62" s="3" t="s">
        <v>32</v>
      </c>
      <c r="D62" s="3" t="s">
        <v>194</v>
      </c>
      <c r="E62" s="3">
        <v>2</v>
      </c>
      <c r="F62" s="3">
        <v>9</v>
      </c>
      <c r="G62" s="3">
        <v>2</v>
      </c>
      <c r="H62" s="3">
        <v>3</v>
      </c>
      <c r="I62" s="3">
        <v>1</v>
      </c>
      <c r="J62" s="3">
        <v>4</v>
      </c>
      <c r="K62" s="3">
        <v>5</v>
      </c>
      <c r="L62" s="3" t="s">
        <v>47</v>
      </c>
      <c r="M62" s="3">
        <v>4</v>
      </c>
      <c r="N62" s="3">
        <v>3</v>
      </c>
      <c r="O62" s="3">
        <v>1</v>
      </c>
      <c r="P62" s="3" t="s">
        <v>35</v>
      </c>
      <c r="Q62" s="3" t="s">
        <v>88</v>
      </c>
      <c r="R62" s="3" t="s">
        <v>38</v>
      </c>
      <c r="S62" s="3" t="s">
        <v>61</v>
      </c>
      <c r="T62" s="3" t="s">
        <v>83</v>
      </c>
      <c r="U62" s="3" t="s">
        <v>84</v>
      </c>
      <c r="V62" s="3" t="s">
        <v>36</v>
      </c>
      <c r="W62" s="3" t="s">
        <v>51</v>
      </c>
      <c r="X62" s="3" t="s">
        <v>195</v>
      </c>
      <c r="Y62" s="3" t="s">
        <v>43</v>
      </c>
      <c r="Z62" s="3" t="s">
        <v>43</v>
      </c>
      <c r="AA62" s="3" t="s">
        <v>43</v>
      </c>
      <c r="AB62" s="3" t="s">
        <v>44</v>
      </c>
      <c r="AC62" s="3" t="s">
        <v>43</v>
      </c>
      <c r="AD62" s="3" t="s">
        <v>43</v>
      </c>
    </row>
    <row r="63" spans="1:31" ht="13.2" x14ac:dyDescent="0.25">
      <c r="A63" s="2">
        <v>44383.41328335648</v>
      </c>
      <c r="B63" s="3" t="s">
        <v>31</v>
      </c>
      <c r="C63" s="3" t="s">
        <v>32</v>
      </c>
      <c r="D63" s="3" t="s">
        <v>196</v>
      </c>
      <c r="E63" s="3">
        <v>5</v>
      </c>
      <c r="F63" s="3">
        <v>10</v>
      </c>
      <c r="G63" s="3">
        <v>3</v>
      </c>
      <c r="H63" s="3">
        <v>2</v>
      </c>
      <c r="I63" s="3">
        <v>3</v>
      </c>
      <c r="J63" s="3">
        <v>2</v>
      </c>
      <c r="K63" s="3">
        <v>2</v>
      </c>
      <c r="L63" s="3" t="s">
        <v>60</v>
      </c>
      <c r="M63" s="3">
        <v>2</v>
      </c>
      <c r="N63" s="3">
        <v>3</v>
      </c>
      <c r="O63" s="3">
        <v>4</v>
      </c>
      <c r="P63" s="3" t="s">
        <v>55</v>
      </c>
      <c r="Q63" s="3" t="s">
        <v>40</v>
      </c>
      <c r="R63" s="3" t="s">
        <v>38</v>
      </c>
      <c r="S63" s="3" t="s">
        <v>49</v>
      </c>
      <c r="T63" s="3" t="s">
        <v>39</v>
      </c>
      <c r="U63" s="3" t="s">
        <v>40</v>
      </c>
      <c r="V63" s="3" t="s">
        <v>40</v>
      </c>
      <c r="W63" s="3" t="s">
        <v>41</v>
      </c>
      <c r="X63" s="3" t="s">
        <v>197</v>
      </c>
      <c r="Y63" s="3" t="s">
        <v>44</v>
      </c>
      <c r="Z63" s="3" t="s">
        <v>44</v>
      </c>
      <c r="AA63" s="3" t="s">
        <v>43</v>
      </c>
      <c r="AB63" s="3" t="s">
        <v>44</v>
      </c>
      <c r="AC63" s="3" t="s">
        <v>43</v>
      </c>
      <c r="AD63" s="3" t="s">
        <v>43</v>
      </c>
    </row>
    <row r="64" spans="1:31" ht="13.2" x14ac:dyDescent="0.25">
      <c r="A64" s="2">
        <v>44383.413928090275</v>
      </c>
      <c r="B64" s="3" t="s">
        <v>31</v>
      </c>
      <c r="C64" s="3" t="s">
        <v>32</v>
      </c>
      <c r="D64" s="3" t="s">
        <v>198</v>
      </c>
      <c r="E64" s="3">
        <v>2</v>
      </c>
      <c r="F64" s="3">
        <v>10</v>
      </c>
      <c r="G64" s="3">
        <v>3</v>
      </c>
      <c r="H64" s="3">
        <v>2</v>
      </c>
      <c r="I64" s="3">
        <v>3</v>
      </c>
      <c r="J64" s="3">
        <v>2</v>
      </c>
      <c r="K64" s="3">
        <v>4</v>
      </c>
      <c r="L64" s="3" t="s">
        <v>47</v>
      </c>
      <c r="M64" s="3">
        <v>4</v>
      </c>
      <c r="N64" s="3">
        <v>3</v>
      </c>
      <c r="O64" s="3">
        <v>3</v>
      </c>
      <c r="P64" s="3" t="s">
        <v>55</v>
      </c>
      <c r="Q64" s="3" t="s">
        <v>36</v>
      </c>
      <c r="R64" s="3" t="s">
        <v>61</v>
      </c>
      <c r="S64" s="3" t="s">
        <v>61</v>
      </c>
      <c r="T64" s="3" t="s">
        <v>39</v>
      </c>
      <c r="U64" s="3" t="s">
        <v>36</v>
      </c>
      <c r="V64" s="3" t="s">
        <v>36</v>
      </c>
      <c r="W64" s="3" t="s">
        <v>41</v>
      </c>
      <c r="X64" s="3" t="s">
        <v>199</v>
      </c>
      <c r="Y64" s="3" t="s">
        <v>43</v>
      </c>
      <c r="Z64" s="3" t="s">
        <v>44</v>
      </c>
      <c r="AA64" s="3" t="s">
        <v>43</v>
      </c>
      <c r="AB64" s="3" t="s">
        <v>43</v>
      </c>
      <c r="AC64" s="3" t="s">
        <v>43</v>
      </c>
      <c r="AD64" s="3" t="s">
        <v>43</v>
      </c>
    </row>
    <row r="65" spans="1:31" ht="13.2" x14ac:dyDescent="0.25">
      <c r="A65" s="2">
        <v>44383.417641018517</v>
      </c>
      <c r="B65" s="3" t="s">
        <v>31</v>
      </c>
      <c r="C65" s="3" t="s">
        <v>32</v>
      </c>
      <c r="D65" s="3" t="s">
        <v>200</v>
      </c>
      <c r="E65" s="3">
        <v>1</v>
      </c>
      <c r="F65" s="3">
        <v>4</v>
      </c>
      <c r="G65" s="3">
        <v>4</v>
      </c>
      <c r="H65" s="3">
        <v>4</v>
      </c>
      <c r="I65" s="3">
        <v>3</v>
      </c>
      <c r="J65" s="3">
        <v>3</v>
      </c>
      <c r="K65" s="3">
        <v>4</v>
      </c>
      <c r="L65" s="3" t="s">
        <v>60</v>
      </c>
      <c r="M65" s="3">
        <v>5</v>
      </c>
      <c r="N65" s="3">
        <v>5</v>
      </c>
      <c r="O65" s="3">
        <v>1</v>
      </c>
      <c r="P65" s="3" t="s">
        <v>55</v>
      </c>
      <c r="Q65" s="3" t="s">
        <v>88</v>
      </c>
      <c r="R65" s="3" t="s">
        <v>38</v>
      </c>
      <c r="S65" s="3" t="s">
        <v>61</v>
      </c>
      <c r="T65" s="3" t="s">
        <v>83</v>
      </c>
      <c r="U65" s="3" t="s">
        <v>84</v>
      </c>
      <c r="V65" s="3" t="s">
        <v>40</v>
      </c>
      <c r="W65" s="3" t="s">
        <v>51</v>
      </c>
      <c r="X65" s="3" t="s">
        <v>201</v>
      </c>
      <c r="Y65" s="3" t="s">
        <v>43</v>
      </c>
      <c r="Z65" s="3" t="s">
        <v>43</v>
      </c>
      <c r="AA65" s="3" t="s">
        <v>43</v>
      </c>
      <c r="AB65" s="3" t="s">
        <v>43</v>
      </c>
      <c r="AC65" s="3" t="s">
        <v>44</v>
      </c>
      <c r="AD65" s="3" t="s">
        <v>43</v>
      </c>
    </row>
    <row r="66" spans="1:31" ht="13.2" x14ac:dyDescent="0.25">
      <c r="A66" s="2">
        <v>44383.418375474532</v>
      </c>
      <c r="B66" s="3" t="s">
        <v>58</v>
      </c>
      <c r="C66" s="3" t="s">
        <v>90</v>
      </c>
      <c r="D66" s="3" t="s">
        <v>202</v>
      </c>
      <c r="E66" s="3">
        <v>2</v>
      </c>
      <c r="F66" s="3">
        <v>10</v>
      </c>
      <c r="G66" s="3">
        <v>3</v>
      </c>
      <c r="H66" s="3">
        <v>2</v>
      </c>
      <c r="I66" s="3">
        <v>3</v>
      </c>
      <c r="J66" s="3">
        <v>2</v>
      </c>
      <c r="K66" s="3">
        <v>3</v>
      </c>
      <c r="L66" s="3" t="s">
        <v>60</v>
      </c>
      <c r="M66" s="3">
        <v>4</v>
      </c>
      <c r="N66" s="3">
        <v>5</v>
      </c>
      <c r="O66" s="3">
        <v>5</v>
      </c>
      <c r="P66" s="3" t="s">
        <v>35</v>
      </c>
      <c r="Q66" s="3" t="s">
        <v>36</v>
      </c>
      <c r="R66" s="3" t="s">
        <v>61</v>
      </c>
      <c r="S66" s="3" t="s">
        <v>38</v>
      </c>
      <c r="T66" s="3" t="s">
        <v>39</v>
      </c>
      <c r="U66" s="3" t="s">
        <v>36</v>
      </c>
      <c r="V66" s="3" t="s">
        <v>40</v>
      </c>
      <c r="W66" s="3" t="s">
        <v>51</v>
      </c>
      <c r="X66" s="3" t="s">
        <v>203</v>
      </c>
      <c r="Y66" s="3" t="s">
        <v>44</v>
      </c>
      <c r="Z66" s="3" t="s">
        <v>44</v>
      </c>
      <c r="AA66" s="3" t="s">
        <v>43</v>
      </c>
      <c r="AB66" s="3" t="s">
        <v>44</v>
      </c>
      <c r="AC66" s="3" t="s">
        <v>44</v>
      </c>
      <c r="AD66" s="3" t="s">
        <v>43</v>
      </c>
    </row>
    <row r="67" spans="1:31" ht="13.2" x14ac:dyDescent="0.25">
      <c r="A67" s="2">
        <v>44383.419340775465</v>
      </c>
      <c r="B67" s="3" t="s">
        <v>31</v>
      </c>
      <c r="C67" s="3" t="s">
        <v>90</v>
      </c>
      <c r="D67" s="3" t="s">
        <v>204</v>
      </c>
      <c r="E67" s="3">
        <v>1</v>
      </c>
      <c r="F67" s="3">
        <v>9</v>
      </c>
      <c r="G67" s="3">
        <v>4</v>
      </c>
      <c r="H67" s="3">
        <v>3</v>
      </c>
      <c r="I67" s="3">
        <v>4</v>
      </c>
      <c r="J67" s="3">
        <v>4</v>
      </c>
      <c r="K67" s="3">
        <v>3</v>
      </c>
      <c r="L67" s="3" t="s">
        <v>47</v>
      </c>
      <c r="M67" s="3">
        <v>3</v>
      </c>
      <c r="N67" s="3">
        <v>3</v>
      </c>
      <c r="O67" s="3">
        <v>2</v>
      </c>
      <c r="P67" s="3" t="s">
        <v>55</v>
      </c>
      <c r="Q67" s="3" t="s">
        <v>36</v>
      </c>
      <c r="R67" s="3" t="s">
        <v>61</v>
      </c>
      <c r="S67" s="3" t="s">
        <v>61</v>
      </c>
      <c r="T67" s="3" t="s">
        <v>39</v>
      </c>
      <c r="U67" s="3" t="s">
        <v>36</v>
      </c>
      <c r="V67" s="3" t="s">
        <v>40</v>
      </c>
      <c r="W67" s="3" t="s">
        <v>51</v>
      </c>
      <c r="X67" s="3" t="s">
        <v>205</v>
      </c>
      <c r="Y67" s="3" t="s">
        <v>43</v>
      </c>
      <c r="Z67" s="3" t="s">
        <v>43</v>
      </c>
      <c r="AA67" s="3" t="s">
        <v>43</v>
      </c>
      <c r="AB67" s="3" t="s">
        <v>43</v>
      </c>
      <c r="AC67" s="3" t="s">
        <v>43</v>
      </c>
      <c r="AD67" s="3" t="s">
        <v>43</v>
      </c>
      <c r="AE67" s="3" t="s">
        <v>206</v>
      </c>
    </row>
    <row r="68" spans="1:31" ht="13.2" x14ac:dyDescent="0.25">
      <c r="A68" s="2">
        <v>44383.419801643518</v>
      </c>
      <c r="B68" s="3" t="s">
        <v>31</v>
      </c>
      <c r="C68" s="3" t="s">
        <v>32</v>
      </c>
      <c r="D68" s="3" t="s">
        <v>207</v>
      </c>
      <c r="E68" s="3">
        <v>1</v>
      </c>
      <c r="F68" s="3">
        <v>10</v>
      </c>
      <c r="G68" s="3">
        <v>3</v>
      </c>
      <c r="H68" s="3">
        <v>1</v>
      </c>
      <c r="I68" s="3">
        <v>4</v>
      </c>
      <c r="J68" s="3">
        <v>1</v>
      </c>
      <c r="K68" s="3">
        <v>2</v>
      </c>
      <c r="L68" s="3" t="s">
        <v>34</v>
      </c>
      <c r="M68" s="3">
        <v>2</v>
      </c>
      <c r="N68" s="3">
        <v>3</v>
      </c>
      <c r="O68" s="3">
        <v>2</v>
      </c>
      <c r="P68" s="3" t="s">
        <v>35</v>
      </c>
      <c r="Q68" s="3" t="s">
        <v>36</v>
      </c>
      <c r="R68" s="3" t="s">
        <v>38</v>
      </c>
      <c r="S68" s="3" t="s">
        <v>38</v>
      </c>
      <c r="T68" s="3" t="s">
        <v>39</v>
      </c>
      <c r="U68" s="3" t="s">
        <v>84</v>
      </c>
      <c r="V68" s="3" t="s">
        <v>40</v>
      </c>
      <c r="W68" s="3" t="s">
        <v>41</v>
      </c>
      <c r="X68" s="3" t="s">
        <v>208</v>
      </c>
      <c r="Y68" s="3" t="s">
        <v>44</v>
      </c>
      <c r="Z68" s="3" t="s">
        <v>44</v>
      </c>
      <c r="AA68" s="3" t="s">
        <v>43</v>
      </c>
      <c r="AB68" s="3" t="s">
        <v>44</v>
      </c>
      <c r="AC68" s="3" t="s">
        <v>44</v>
      </c>
      <c r="AD68" s="3" t="s">
        <v>44</v>
      </c>
    </row>
    <row r="69" spans="1:31" ht="13.2" x14ac:dyDescent="0.25">
      <c r="A69" s="2">
        <v>44383.423690081021</v>
      </c>
      <c r="B69" s="3" t="s">
        <v>58</v>
      </c>
      <c r="C69" s="3" t="s">
        <v>32</v>
      </c>
      <c r="D69" s="3" t="s">
        <v>209</v>
      </c>
      <c r="E69" s="3">
        <v>1</v>
      </c>
      <c r="F69" s="3">
        <v>10</v>
      </c>
      <c r="G69" s="3">
        <v>2</v>
      </c>
      <c r="H69" s="3">
        <v>3</v>
      </c>
      <c r="I69" s="3">
        <v>3</v>
      </c>
      <c r="J69" s="3">
        <v>3</v>
      </c>
      <c r="K69" s="3">
        <v>2</v>
      </c>
      <c r="L69" s="3" t="s">
        <v>34</v>
      </c>
      <c r="M69" s="3">
        <v>3</v>
      </c>
      <c r="N69" s="3">
        <v>3</v>
      </c>
      <c r="O69" s="3">
        <v>1</v>
      </c>
      <c r="P69" s="3" t="s">
        <v>35</v>
      </c>
      <c r="Q69" s="3" t="s">
        <v>36</v>
      </c>
      <c r="R69" s="3" t="s">
        <v>38</v>
      </c>
      <c r="S69" s="3" t="s">
        <v>38</v>
      </c>
      <c r="T69" s="3" t="s">
        <v>39</v>
      </c>
      <c r="U69" s="3" t="s">
        <v>36</v>
      </c>
      <c r="V69" s="3" t="s">
        <v>40</v>
      </c>
      <c r="W69" s="3" t="s">
        <v>51</v>
      </c>
      <c r="X69" s="3" t="s">
        <v>210</v>
      </c>
      <c r="Y69" s="3" t="s">
        <v>44</v>
      </c>
      <c r="Z69" s="3" t="s">
        <v>43</v>
      </c>
      <c r="AA69" s="3" t="s">
        <v>43</v>
      </c>
      <c r="AB69" s="3" t="s">
        <v>43</v>
      </c>
      <c r="AC69" s="3" t="s">
        <v>43</v>
      </c>
      <c r="AD69" s="3" t="s">
        <v>43</v>
      </c>
      <c r="AE69" s="3" t="s">
        <v>211</v>
      </c>
    </row>
    <row r="70" spans="1:31" ht="13.2" x14ac:dyDescent="0.25">
      <c r="A70" s="2">
        <v>44383.429210925926</v>
      </c>
      <c r="B70" s="3" t="s">
        <v>58</v>
      </c>
      <c r="C70" s="3" t="s">
        <v>32</v>
      </c>
      <c r="D70" s="3" t="s">
        <v>212</v>
      </c>
      <c r="E70" s="3">
        <v>1</v>
      </c>
      <c r="F70" s="3">
        <v>2</v>
      </c>
      <c r="G70" s="3">
        <v>3</v>
      </c>
      <c r="H70" s="3">
        <v>2</v>
      </c>
      <c r="I70" s="3">
        <v>3</v>
      </c>
      <c r="J70" s="3">
        <v>2</v>
      </c>
      <c r="K70" s="3">
        <v>4</v>
      </c>
      <c r="L70" s="3" t="s">
        <v>60</v>
      </c>
      <c r="M70" s="3">
        <v>5</v>
      </c>
      <c r="N70" s="3">
        <v>5</v>
      </c>
      <c r="O70" s="3">
        <v>1</v>
      </c>
      <c r="P70" s="3" t="s">
        <v>55</v>
      </c>
      <c r="Q70" s="3" t="s">
        <v>36</v>
      </c>
      <c r="R70" s="3" t="s">
        <v>61</v>
      </c>
      <c r="S70" s="3" t="s">
        <v>61</v>
      </c>
      <c r="T70" s="3" t="s">
        <v>39</v>
      </c>
      <c r="U70" s="3" t="s">
        <v>36</v>
      </c>
      <c r="V70" s="3" t="s">
        <v>84</v>
      </c>
      <c r="W70" s="3" t="s">
        <v>51</v>
      </c>
      <c r="X70" s="3" t="s">
        <v>213</v>
      </c>
      <c r="Y70" s="3" t="s">
        <v>43</v>
      </c>
      <c r="Z70" s="3" t="s">
        <v>44</v>
      </c>
      <c r="AA70" s="3" t="s">
        <v>44</v>
      </c>
      <c r="AB70" s="3" t="s">
        <v>44</v>
      </c>
      <c r="AC70" s="3" t="s">
        <v>44</v>
      </c>
      <c r="AD70" s="3" t="s">
        <v>44</v>
      </c>
    </row>
    <row r="71" spans="1:31" ht="13.2" x14ac:dyDescent="0.25">
      <c r="A71" s="2">
        <v>44383.446913356485</v>
      </c>
      <c r="B71" s="3" t="s">
        <v>58</v>
      </c>
      <c r="C71" s="3" t="s">
        <v>45</v>
      </c>
      <c r="D71" s="3" t="s">
        <v>214</v>
      </c>
      <c r="E71" s="3">
        <v>10</v>
      </c>
      <c r="F71" s="3">
        <v>10</v>
      </c>
      <c r="G71" s="3">
        <v>4</v>
      </c>
      <c r="H71" s="3">
        <v>4</v>
      </c>
      <c r="I71" s="3">
        <v>4</v>
      </c>
      <c r="J71" s="3">
        <v>4</v>
      </c>
      <c r="K71" s="3">
        <v>4</v>
      </c>
      <c r="L71" s="3" t="s">
        <v>60</v>
      </c>
      <c r="M71" s="3">
        <v>3</v>
      </c>
      <c r="N71" s="3">
        <v>3</v>
      </c>
      <c r="O71" s="3">
        <v>5</v>
      </c>
      <c r="P71" s="3" t="s">
        <v>48</v>
      </c>
      <c r="Q71" s="3" t="s">
        <v>36</v>
      </c>
      <c r="R71" s="3" t="s">
        <v>38</v>
      </c>
      <c r="S71" s="3" t="s">
        <v>38</v>
      </c>
      <c r="T71" s="3" t="s">
        <v>39</v>
      </c>
      <c r="U71" s="3" t="s">
        <v>36</v>
      </c>
      <c r="V71" s="3" t="s">
        <v>36</v>
      </c>
      <c r="W71" s="3" t="s">
        <v>51</v>
      </c>
      <c r="X71" s="3" t="s">
        <v>215</v>
      </c>
      <c r="Y71" s="3" t="s">
        <v>43</v>
      </c>
      <c r="Z71" s="3" t="s">
        <v>43</v>
      </c>
      <c r="AA71" s="3" t="s">
        <v>44</v>
      </c>
      <c r="AB71" s="3" t="s">
        <v>43</v>
      </c>
      <c r="AC71" s="3" t="s">
        <v>43</v>
      </c>
      <c r="AD71" s="3" t="s">
        <v>43</v>
      </c>
    </row>
    <row r="72" spans="1:31" ht="13.2" x14ac:dyDescent="0.25">
      <c r="A72" s="2">
        <v>44383.494910462963</v>
      </c>
      <c r="B72" s="3" t="s">
        <v>58</v>
      </c>
      <c r="C72" s="3" t="s">
        <v>45</v>
      </c>
      <c r="D72" s="3" t="s">
        <v>216</v>
      </c>
      <c r="E72" s="3">
        <v>4</v>
      </c>
      <c r="F72" s="3">
        <v>9</v>
      </c>
      <c r="G72" s="3">
        <v>4</v>
      </c>
      <c r="H72" s="3">
        <v>3</v>
      </c>
      <c r="I72" s="3">
        <v>4</v>
      </c>
      <c r="J72" s="3">
        <v>3</v>
      </c>
      <c r="K72" s="3">
        <v>4</v>
      </c>
      <c r="L72" s="3" t="s">
        <v>60</v>
      </c>
      <c r="M72" s="3">
        <v>4</v>
      </c>
      <c r="N72" s="3">
        <v>4</v>
      </c>
      <c r="O72" s="3">
        <v>2</v>
      </c>
      <c r="P72" s="3" t="s">
        <v>80</v>
      </c>
      <c r="Q72" s="3" t="s">
        <v>36</v>
      </c>
      <c r="R72" s="3" t="s">
        <v>38</v>
      </c>
      <c r="S72" s="3" t="s">
        <v>38</v>
      </c>
      <c r="T72" s="3" t="s">
        <v>83</v>
      </c>
      <c r="U72" s="3" t="s">
        <v>40</v>
      </c>
      <c r="V72" s="3" t="s">
        <v>40</v>
      </c>
      <c r="W72" s="3" t="s">
        <v>41</v>
      </c>
      <c r="X72" s="3" t="s">
        <v>217</v>
      </c>
      <c r="Y72" s="3" t="s">
        <v>44</v>
      </c>
      <c r="Z72" s="3" t="s">
        <v>43</v>
      </c>
      <c r="AA72" s="3" t="s">
        <v>44</v>
      </c>
      <c r="AB72" s="3" t="s">
        <v>44</v>
      </c>
      <c r="AC72" s="3" t="s">
        <v>44</v>
      </c>
      <c r="AD72" s="3" t="s">
        <v>43</v>
      </c>
    </row>
    <row r="73" spans="1:31" ht="13.2" x14ac:dyDescent="0.25">
      <c r="A73" s="2">
        <v>44383.498079976853</v>
      </c>
      <c r="B73" s="3" t="s">
        <v>31</v>
      </c>
      <c r="C73" s="3" t="s">
        <v>45</v>
      </c>
      <c r="D73" s="3" t="s">
        <v>218</v>
      </c>
      <c r="E73" s="3">
        <v>2</v>
      </c>
      <c r="F73" s="3">
        <v>10</v>
      </c>
      <c r="G73" s="3">
        <v>4</v>
      </c>
      <c r="H73" s="3">
        <v>3</v>
      </c>
      <c r="I73" s="3">
        <v>3</v>
      </c>
      <c r="J73" s="3">
        <v>2</v>
      </c>
      <c r="K73" s="3">
        <v>2</v>
      </c>
      <c r="L73" s="3" t="s">
        <v>60</v>
      </c>
      <c r="M73" s="3">
        <v>3</v>
      </c>
      <c r="N73" s="3">
        <v>3</v>
      </c>
      <c r="O73" s="3">
        <v>5</v>
      </c>
      <c r="P73" s="3" t="s">
        <v>35</v>
      </c>
      <c r="Q73" s="3" t="s">
        <v>40</v>
      </c>
      <c r="R73" s="3" t="s">
        <v>37</v>
      </c>
      <c r="S73" s="3" t="s">
        <v>49</v>
      </c>
      <c r="T73" s="3" t="s">
        <v>83</v>
      </c>
      <c r="U73" s="3" t="s">
        <v>84</v>
      </c>
      <c r="V73" s="3" t="s">
        <v>40</v>
      </c>
      <c r="W73" s="3" t="s">
        <v>41</v>
      </c>
      <c r="X73" s="3" t="s">
        <v>219</v>
      </c>
      <c r="Y73" s="3" t="s">
        <v>65</v>
      </c>
      <c r="Z73" s="3" t="s">
        <v>44</v>
      </c>
      <c r="AA73" s="3" t="s">
        <v>43</v>
      </c>
      <c r="AB73" s="3" t="s">
        <v>44</v>
      </c>
      <c r="AC73" s="3" t="s">
        <v>43</v>
      </c>
      <c r="AD73" s="3" t="s">
        <v>44</v>
      </c>
    </row>
    <row r="74" spans="1:31" ht="13.2" x14ac:dyDescent="0.25">
      <c r="A74" s="2">
        <v>44383.499578946758</v>
      </c>
      <c r="B74" s="3" t="s">
        <v>58</v>
      </c>
      <c r="C74" s="3" t="s">
        <v>32</v>
      </c>
      <c r="D74" s="3" t="s">
        <v>220</v>
      </c>
      <c r="E74" s="3">
        <v>3</v>
      </c>
      <c r="F74" s="3">
        <v>10</v>
      </c>
      <c r="G74" s="3">
        <v>3</v>
      </c>
      <c r="H74" s="3">
        <v>1</v>
      </c>
      <c r="I74" s="3">
        <v>2</v>
      </c>
      <c r="J74" s="3">
        <v>3</v>
      </c>
      <c r="K74" s="3">
        <v>2</v>
      </c>
      <c r="L74" s="3" t="s">
        <v>60</v>
      </c>
      <c r="M74" s="3">
        <v>2</v>
      </c>
      <c r="N74" s="3">
        <v>2</v>
      </c>
      <c r="O74" s="3">
        <v>5</v>
      </c>
      <c r="P74" s="3" t="s">
        <v>55</v>
      </c>
      <c r="Q74" s="3" t="s">
        <v>40</v>
      </c>
      <c r="R74" s="3" t="s">
        <v>61</v>
      </c>
      <c r="S74" s="3" t="s">
        <v>49</v>
      </c>
      <c r="T74" s="3" t="s">
        <v>39</v>
      </c>
      <c r="U74" s="3" t="s">
        <v>40</v>
      </c>
      <c r="V74" s="3" t="s">
        <v>40</v>
      </c>
      <c r="W74" s="3" t="s">
        <v>41</v>
      </c>
      <c r="X74" s="3" t="s">
        <v>221</v>
      </c>
      <c r="Y74" s="3" t="s">
        <v>44</v>
      </c>
      <c r="Z74" s="3" t="s">
        <v>44</v>
      </c>
      <c r="AA74" s="3" t="s">
        <v>43</v>
      </c>
      <c r="AB74" s="3" t="s">
        <v>43</v>
      </c>
      <c r="AC74" s="3" t="s">
        <v>44</v>
      </c>
      <c r="AD74" s="3" t="s">
        <v>44</v>
      </c>
    </row>
    <row r="75" spans="1:31" ht="13.2" x14ac:dyDescent="0.25">
      <c r="A75" s="2">
        <v>44383.523683645835</v>
      </c>
      <c r="B75" s="3" t="s">
        <v>31</v>
      </c>
      <c r="C75" s="3" t="s">
        <v>53</v>
      </c>
      <c r="D75" s="3" t="s">
        <v>222</v>
      </c>
      <c r="E75" s="3">
        <v>1</v>
      </c>
      <c r="F75" s="3">
        <v>10</v>
      </c>
      <c r="G75" s="3">
        <v>4</v>
      </c>
      <c r="H75" s="3">
        <v>2</v>
      </c>
      <c r="I75" s="3">
        <v>4</v>
      </c>
      <c r="J75" s="3">
        <v>2</v>
      </c>
      <c r="K75" s="3">
        <v>4</v>
      </c>
      <c r="L75" s="3" t="s">
        <v>60</v>
      </c>
      <c r="M75" s="3">
        <v>3</v>
      </c>
      <c r="N75" s="3">
        <v>4</v>
      </c>
      <c r="O75" s="3">
        <v>1</v>
      </c>
      <c r="P75" s="3" t="s">
        <v>55</v>
      </c>
      <c r="Q75" s="3" t="s">
        <v>88</v>
      </c>
      <c r="R75" s="3" t="s">
        <v>61</v>
      </c>
      <c r="S75" s="3" t="s">
        <v>38</v>
      </c>
      <c r="T75" s="3" t="s">
        <v>83</v>
      </c>
      <c r="U75" s="3" t="s">
        <v>36</v>
      </c>
      <c r="V75" s="3" t="s">
        <v>40</v>
      </c>
      <c r="W75" s="3" t="s">
        <v>41</v>
      </c>
      <c r="X75" s="3" t="s">
        <v>223</v>
      </c>
      <c r="Y75" s="3" t="s">
        <v>43</v>
      </c>
      <c r="Z75" s="3" t="s">
        <v>44</v>
      </c>
      <c r="AA75" s="3" t="s">
        <v>44</v>
      </c>
      <c r="AB75" s="3" t="s">
        <v>44</v>
      </c>
      <c r="AC75" s="3" t="s">
        <v>44</v>
      </c>
      <c r="AD75" s="3" t="s">
        <v>44</v>
      </c>
    </row>
    <row r="76" spans="1:31" ht="13.2" x14ac:dyDescent="0.25">
      <c r="A76" s="2">
        <v>44383.541944479162</v>
      </c>
      <c r="B76" s="3" t="s">
        <v>58</v>
      </c>
      <c r="C76" s="3" t="s">
        <v>45</v>
      </c>
      <c r="D76" s="3" t="s">
        <v>224</v>
      </c>
      <c r="E76" s="3">
        <v>2</v>
      </c>
      <c r="F76" s="3">
        <v>10</v>
      </c>
      <c r="G76" s="3">
        <v>4</v>
      </c>
      <c r="H76" s="3">
        <v>4</v>
      </c>
      <c r="I76" s="3">
        <v>3</v>
      </c>
      <c r="J76" s="3">
        <v>3</v>
      </c>
      <c r="K76" s="3">
        <v>3</v>
      </c>
      <c r="L76" s="3" t="s">
        <v>47</v>
      </c>
      <c r="M76" s="3">
        <v>4</v>
      </c>
      <c r="N76" s="3">
        <v>4</v>
      </c>
      <c r="O76" s="3">
        <v>3</v>
      </c>
      <c r="P76" s="3" t="s">
        <v>55</v>
      </c>
      <c r="Q76" s="3" t="s">
        <v>36</v>
      </c>
      <c r="R76" s="3" t="s">
        <v>38</v>
      </c>
      <c r="S76" s="3" t="s">
        <v>38</v>
      </c>
      <c r="T76" s="3" t="s">
        <v>39</v>
      </c>
      <c r="U76" s="3" t="s">
        <v>36</v>
      </c>
      <c r="V76" s="3" t="s">
        <v>84</v>
      </c>
      <c r="W76" s="3" t="s">
        <v>41</v>
      </c>
      <c r="X76" s="3" t="s">
        <v>225</v>
      </c>
      <c r="Y76" s="3" t="s">
        <v>43</v>
      </c>
      <c r="Z76" s="3" t="s">
        <v>43</v>
      </c>
      <c r="AA76" s="3" t="s">
        <v>43</v>
      </c>
      <c r="AB76" s="3" t="s">
        <v>43</v>
      </c>
      <c r="AC76" s="3" t="s">
        <v>43</v>
      </c>
      <c r="AD76" s="3" t="s">
        <v>43</v>
      </c>
    </row>
    <row r="77" spans="1:31" ht="13.2" x14ac:dyDescent="0.25">
      <c r="A77" s="2">
        <v>44383.552212233801</v>
      </c>
      <c r="B77" s="3" t="s">
        <v>31</v>
      </c>
      <c r="C77" s="3" t="s">
        <v>90</v>
      </c>
      <c r="D77" s="3" t="s">
        <v>226</v>
      </c>
      <c r="E77" s="3">
        <v>9</v>
      </c>
      <c r="F77" s="3">
        <v>7</v>
      </c>
      <c r="G77" s="3">
        <v>4</v>
      </c>
      <c r="H77" s="3">
        <v>3</v>
      </c>
      <c r="I77" s="3">
        <v>3</v>
      </c>
      <c r="J77" s="3">
        <v>2</v>
      </c>
      <c r="K77" s="3">
        <v>4</v>
      </c>
      <c r="L77" s="3" t="s">
        <v>47</v>
      </c>
      <c r="M77" s="3">
        <v>5</v>
      </c>
      <c r="N77" s="3">
        <v>5</v>
      </c>
      <c r="O77" s="3">
        <v>5</v>
      </c>
      <c r="P77" s="3" t="s">
        <v>55</v>
      </c>
      <c r="Q77" s="3" t="s">
        <v>40</v>
      </c>
      <c r="R77" s="3" t="s">
        <v>38</v>
      </c>
      <c r="S77" s="3" t="s">
        <v>49</v>
      </c>
      <c r="T77" s="3" t="s">
        <v>39</v>
      </c>
      <c r="U77" s="3" t="s">
        <v>40</v>
      </c>
      <c r="V77" s="3" t="s">
        <v>40</v>
      </c>
      <c r="W77" s="3" t="s">
        <v>41</v>
      </c>
      <c r="X77" s="3" t="s">
        <v>227</v>
      </c>
      <c r="Y77" s="3" t="s">
        <v>43</v>
      </c>
      <c r="Z77" s="3" t="s">
        <v>43</v>
      </c>
      <c r="AA77" s="3" t="s">
        <v>43</v>
      </c>
      <c r="AB77" s="3" t="s">
        <v>43</v>
      </c>
      <c r="AC77" s="3" t="s">
        <v>43</v>
      </c>
      <c r="AD77" s="3" t="s">
        <v>44</v>
      </c>
    </row>
    <row r="78" spans="1:31" ht="13.2" x14ac:dyDescent="0.25">
      <c r="A78" s="2">
        <v>44383.555027650465</v>
      </c>
      <c r="B78" s="3" t="s">
        <v>31</v>
      </c>
      <c r="C78" s="3" t="s">
        <v>32</v>
      </c>
      <c r="D78" s="3" t="s">
        <v>228</v>
      </c>
      <c r="E78" s="3">
        <v>10</v>
      </c>
      <c r="F78" s="3">
        <v>1</v>
      </c>
      <c r="G78" s="3">
        <v>3</v>
      </c>
      <c r="H78" s="3">
        <v>1</v>
      </c>
      <c r="I78" s="3">
        <v>3</v>
      </c>
      <c r="J78" s="3">
        <v>1</v>
      </c>
      <c r="K78" s="3">
        <v>3</v>
      </c>
      <c r="L78" s="3" t="s">
        <v>60</v>
      </c>
      <c r="M78" s="3">
        <v>5</v>
      </c>
      <c r="N78" s="3">
        <v>5</v>
      </c>
      <c r="O78" s="3">
        <v>3</v>
      </c>
      <c r="P78" s="3" t="s">
        <v>55</v>
      </c>
      <c r="Q78" s="3" t="s">
        <v>40</v>
      </c>
      <c r="R78" s="3" t="s">
        <v>61</v>
      </c>
      <c r="S78" s="3" t="s">
        <v>38</v>
      </c>
      <c r="T78" s="3" t="s">
        <v>50</v>
      </c>
      <c r="U78" s="3" t="s">
        <v>40</v>
      </c>
      <c r="V78" s="3" t="s">
        <v>40</v>
      </c>
      <c r="W78" s="3" t="s">
        <v>41</v>
      </c>
      <c r="X78" s="3" t="s">
        <v>229</v>
      </c>
      <c r="Y78" s="3" t="s">
        <v>44</v>
      </c>
      <c r="Z78" s="3" t="s">
        <v>44</v>
      </c>
      <c r="AA78" s="3" t="s">
        <v>44</v>
      </c>
      <c r="AB78" s="3" t="s">
        <v>44</v>
      </c>
      <c r="AC78" s="3" t="s">
        <v>44</v>
      </c>
      <c r="AD78" s="3" t="s">
        <v>44</v>
      </c>
      <c r="AE78" s="3" t="s">
        <v>230</v>
      </c>
    </row>
    <row r="79" spans="1:31" ht="13.2" x14ac:dyDescent="0.25">
      <c r="A79" s="2">
        <v>44383.558858055556</v>
      </c>
      <c r="B79" s="3" t="s">
        <v>31</v>
      </c>
      <c r="C79" s="3" t="s">
        <v>32</v>
      </c>
      <c r="D79" s="3" t="s">
        <v>231</v>
      </c>
      <c r="E79" s="3">
        <v>1</v>
      </c>
      <c r="F79" s="3">
        <v>9</v>
      </c>
      <c r="G79" s="3">
        <v>4</v>
      </c>
      <c r="H79" s="3">
        <v>4</v>
      </c>
      <c r="I79" s="3">
        <v>4</v>
      </c>
      <c r="J79" s="3">
        <v>3</v>
      </c>
      <c r="K79" s="3">
        <v>3</v>
      </c>
      <c r="L79" s="3" t="s">
        <v>47</v>
      </c>
      <c r="M79" s="3">
        <v>4</v>
      </c>
      <c r="N79" s="3">
        <v>4</v>
      </c>
      <c r="O79" s="3">
        <v>4</v>
      </c>
      <c r="P79" s="3" t="s">
        <v>35</v>
      </c>
      <c r="Q79" s="3" t="s">
        <v>40</v>
      </c>
      <c r="R79" s="3" t="s">
        <v>61</v>
      </c>
      <c r="S79" s="3" t="s">
        <v>49</v>
      </c>
      <c r="T79" s="3" t="s">
        <v>39</v>
      </c>
      <c r="U79" s="3" t="s">
        <v>40</v>
      </c>
      <c r="V79" s="3" t="s">
        <v>40</v>
      </c>
      <c r="W79" s="3" t="s">
        <v>41</v>
      </c>
      <c r="X79" s="3" t="s">
        <v>232</v>
      </c>
      <c r="Y79" s="3" t="s">
        <v>43</v>
      </c>
      <c r="Z79" s="3" t="s">
        <v>43</v>
      </c>
      <c r="AA79" s="3" t="s">
        <v>43</v>
      </c>
      <c r="AB79" s="3" t="s">
        <v>43</v>
      </c>
      <c r="AC79" s="3" t="s">
        <v>43</v>
      </c>
      <c r="AD79" s="3" t="s">
        <v>43</v>
      </c>
      <c r="AE79" s="3" t="s">
        <v>233</v>
      </c>
    </row>
    <row r="80" spans="1:31" ht="13.2" x14ac:dyDescent="0.25">
      <c r="A80" s="2">
        <v>44383.567327777782</v>
      </c>
      <c r="B80" s="3" t="s">
        <v>31</v>
      </c>
      <c r="C80" s="3" t="s">
        <v>45</v>
      </c>
      <c r="D80" s="3" t="s">
        <v>234</v>
      </c>
      <c r="E80" s="3">
        <v>1</v>
      </c>
      <c r="F80" s="3">
        <v>9</v>
      </c>
      <c r="G80" s="3">
        <v>4</v>
      </c>
      <c r="H80" s="3">
        <v>3</v>
      </c>
      <c r="I80" s="3">
        <v>4</v>
      </c>
      <c r="J80" s="3">
        <v>3</v>
      </c>
      <c r="K80" s="3">
        <v>4</v>
      </c>
      <c r="L80" s="3" t="s">
        <v>60</v>
      </c>
      <c r="M80" s="3">
        <v>4</v>
      </c>
      <c r="N80" s="3">
        <v>4</v>
      </c>
      <c r="O80" s="3">
        <v>5</v>
      </c>
      <c r="P80" s="3" t="s">
        <v>55</v>
      </c>
      <c r="Q80" s="3" t="s">
        <v>40</v>
      </c>
      <c r="R80" s="3" t="s">
        <v>61</v>
      </c>
      <c r="S80" s="3" t="s">
        <v>49</v>
      </c>
      <c r="T80" s="3" t="s">
        <v>39</v>
      </c>
      <c r="U80" s="3" t="s">
        <v>36</v>
      </c>
      <c r="V80" s="3" t="s">
        <v>40</v>
      </c>
      <c r="W80" s="3" t="s">
        <v>41</v>
      </c>
      <c r="X80" s="3" t="s">
        <v>235</v>
      </c>
      <c r="Y80" s="3" t="s">
        <v>44</v>
      </c>
      <c r="Z80" s="3" t="s">
        <v>43</v>
      </c>
      <c r="AA80" s="3" t="s">
        <v>44</v>
      </c>
      <c r="AB80" s="3" t="s">
        <v>44</v>
      </c>
      <c r="AC80" s="3" t="s">
        <v>43</v>
      </c>
      <c r="AD80" s="3" t="s">
        <v>43</v>
      </c>
    </row>
    <row r="81" spans="1:31" ht="13.2" x14ac:dyDescent="0.25">
      <c r="A81" s="2">
        <v>44383.568452615742</v>
      </c>
      <c r="B81" s="3" t="s">
        <v>31</v>
      </c>
      <c r="C81" s="3" t="s">
        <v>53</v>
      </c>
      <c r="D81" s="3" t="s">
        <v>169</v>
      </c>
      <c r="E81" s="3">
        <v>1</v>
      </c>
      <c r="F81" s="3">
        <v>9</v>
      </c>
      <c r="G81" s="3">
        <v>2</v>
      </c>
      <c r="H81" s="3">
        <v>2</v>
      </c>
      <c r="I81" s="3">
        <v>2</v>
      </c>
      <c r="J81" s="3">
        <v>3</v>
      </c>
      <c r="K81" s="3">
        <v>5</v>
      </c>
      <c r="L81" s="3" t="s">
        <v>60</v>
      </c>
      <c r="M81" s="3">
        <v>5</v>
      </c>
      <c r="N81" s="3">
        <v>5</v>
      </c>
      <c r="O81" s="3">
        <v>1</v>
      </c>
      <c r="P81" s="3" t="s">
        <v>48</v>
      </c>
      <c r="Q81" s="3" t="s">
        <v>40</v>
      </c>
      <c r="R81" s="3" t="s">
        <v>38</v>
      </c>
      <c r="S81" s="3" t="s">
        <v>49</v>
      </c>
      <c r="T81" s="3" t="s">
        <v>74</v>
      </c>
      <c r="U81" s="3" t="s">
        <v>40</v>
      </c>
      <c r="V81" s="3" t="s">
        <v>40</v>
      </c>
      <c r="W81" s="3" t="s">
        <v>41</v>
      </c>
      <c r="X81" s="3" t="s">
        <v>236</v>
      </c>
      <c r="Y81" s="3" t="s">
        <v>43</v>
      </c>
      <c r="Z81" s="3" t="s">
        <v>43</v>
      </c>
      <c r="AA81" s="3" t="s">
        <v>44</v>
      </c>
      <c r="AB81" s="3" t="s">
        <v>44</v>
      </c>
      <c r="AC81" s="3" t="s">
        <v>43</v>
      </c>
      <c r="AD81" s="3" t="s">
        <v>44</v>
      </c>
    </row>
    <row r="82" spans="1:31" ht="13.2" x14ac:dyDescent="0.25">
      <c r="A82" s="2">
        <v>44383.570279756939</v>
      </c>
      <c r="B82" s="3" t="s">
        <v>31</v>
      </c>
      <c r="C82" s="3" t="s">
        <v>32</v>
      </c>
      <c r="D82" s="3" t="s">
        <v>237</v>
      </c>
      <c r="E82" s="3">
        <v>1</v>
      </c>
      <c r="F82" s="3">
        <v>4</v>
      </c>
      <c r="G82" s="3">
        <v>4</v>
      </c>
      <c r="H82" s="3">
        <v>1</v>
      </c>
      <c r="I82" s="3">
        <v>2</v>
      </c>
      <c r="J82" s="3">
        <v>2</v>
      </c>
      <c r="K82" s="3">
        <v>5</v>
      </c>
      <c r="L82" s="3" t="s">
        <v>60</v>
      </c>
      <c r="M82" s="3">
        <v>4</v>
      </c>
      <c r="N82" s="3">
        <v>5</v>
      </c>
      <c r="O82" s="3">
        <v>1</v>
      </c>
      <c r="P82" s="3" t="s">
        <v>55</v>
      </c>
      <c r="Q82" s="3" t="s">
        <v>40</v>
      </c>
      <c r="R82" s="3" t="s">
        <v>61</v>
      </c>
      <c r="S82" s="3" t="s">
        <v>49</v>
      </c>
      <c r="T82" s="3" t="s">
        <v>39</v>
      </c>
      <c r="U82" s="3" t="s">
        <v>40</v>
      </c>
      <c r="V82" s="3" t="s">
        <v>40</v>
      </c>
      <c r="W82" s="3" t="s">
        <v>41</v>
      </c>
      <c r="X82" s="3" t="s">
        <v>238</v>
      </c>
      <c r="Y82" s="3" t="s">
        <v>43</v>
      </c>
      <c r="Z82" s="3" t="s">
        <v>43</v>
      </c>
      <c r="AA82" s="3" t="s">
        <v>43</v>
      </c>
      <c r="AB82" s="3" t="s">
        <v>44</v>
      </c>
      <c r="AC82" s="3" t="s">
        <v>43</v>
      </c>
      <c r="AD82" s="3" t="s">
        <v>44</v>
      </c>
      <c r="AE82" s="3" t="s">
        <v>239</v>
      </c>
    </row>
    <row r="83" spans="1:31" ht="13.2" x14ac:dyDescent="0.25">
      <c r="A83" s="2">
        <v>44383.604446435187</v>
      </c>
      <c r="B83" s="3" t="s">
        <v>31</v>
      </c>
      <c r="C83" s="3" t="s">
        <v>90</v>
      </c>
      <c r="D83" s="3" t="s">
        <v>240</v>
      </c>
      <c r="E83" s="3">
        <v>1</v>
      </c>
      <c r="F83" s="3">
        <v>8</v>
      </c>
      <c r="G83" s="3">
        <v>2</v>
      </c>
      <c r="H83" s="3">
        <v>3</v>
      </c>
      <c r="I83" s="3">
        <v>1</v>
      </c>
      <c r="J83" s="3">
        <v>3</v>
      </c>
      <c r="K83" s="3">
        <v>5</v>
      </c>
      <c r="L83" s="3" t="s">
        <v>34</v>
      </c>
      <c r="M83" s="3">
        <v>4</v>
      </c>
      <c r="N83" s="3">
        <v>3</v>
      </c>
      <c r="O83" s="3">
        <v>5</v>
      </c>
      <c r="P83" s="3" t="s">
        <v>48</v>
      </c>
      <c r="Q83" s="3" t="s">
        <v>36</v>
      </c>
      <c r="R83" s="3" t="s">
        <v>38</v>
      </c>
      <c r="S83" s="3" t="s">
        <v>38</v>
      </c>
      <c r="T83" s="3" t="s">
        <v>83</v>
      </c>
      <c r="U83" s="3" t="s">
        <v>36</v>
      </c>
      <c r="V83" s="3" t="s">
        <v>36</v>
      </c>
      <c r="W83" s="3" t="s">
        <v>51</v>
      </c>
      <c r="X83" s="3" t="s">
        <v>241</v>
      </c>
      <c r="Y83" s="3" t="s">
        <v>43</v>
      </c>
      <c r="Z83" s="3" t="s">
        <v>43</v>
      </c>
      <c r="AA83" s="3" t="s">
        <v>43</v>
      </c>
      <c r="AB83" s="3" t="s">
        <v>43</v>
      </c>
      <c r="AC83" s="3" t="s">
        <v>43</v>
      </c>
      <c r="AD83" s="3" t="s">
        <v>43</v>
      </c>
    </row>
    <row r="84" spans="1:31" ht="13.2" x14ac:dyDescent="0.25">
      <c r="A84" s="2">
        <v>44383.620019467591</v>
      </c>
      <c r="B84" s="3" t="s">
        <v>58</v>
      </c>
      <c r="C84" s="3" t="s">
        <v>32</v>
      </c>
      <c r="D84" s="3" t="s">
        <v>242</v>
      </c>
      <c r="E84" s="3">
        <v>1</v>
      </c>
      <c r="F84" s="3">
        <v>10</v>
      </c>
      <c r="G84" s="3">
        <v>2</v>
      </c>
      <c r="H84" s="3">
        <v>4</v>
      </c>
      <c r="I84" s="3">
        <v>2</v>
      </c>
      <c r="J84" s="3">
        <v>4</v>
      </c>
      <c r="K84" s="3">
        <v>4</v>
      </c>
      <c r="L84" s="3" t="s">
        <v>34</v>
      </c>
      <c r="M84" s="3">
        <v>3</v>
      </c>
      <c r="N84" s="3">
        <v>1</v>
      </c>
      <c r="O84" s="3">
        <v>3</v>
      </c>
      <c r="P84" s="3" t="s">
        <v>35</v>
      </c>
      <c r="Q84" s="3" t="s">
        <v>36</v>
      </c>
      <c r="R84" s="3" t="s">
        <v>38</v>
      </c>
      <c r="S84" s="3" t="s">
        <v>38</v>
      </c>
      <c r="T84" s="3" t="s">
        <v>83</v>
      </c>
      <c r="U84" s="3" t="s">
        <v>36</v>
      </c>
      <c r="V84" s="3" t="s">
        <v>36</v>
      </c>
      <c r="W84" s="3" t="s">
        <v>51</v>
      </c>
      <c r="X84" s="3" t="s">
        <v>230</v>
      </c>
      <c r="Y84" s="3" t="s">
        <v>43</v>
      </c>
      <c r="Z84" s="3" t="s">
        <v>43</v>
      </c>
      <c r="AA84" s="3" t="s">
        <v>43</v>
      </c>
      <c r="AB84" s="3" t="s">
        <v>43</v>
      </c>
      <c r="AC84" s="3" t="s">
        <v>43</v>
      </c>
      <c r="AD84" s="3" t="s">
        <v>43</v>
      </c>
    </row>
    <row r="85" spans="1:31" ht="13.2" x14ac:dyDescent="0.25">
      <c r="A85" s="2">
        <v>44383.620326331016</v>
      </c>
      <c r="B85" s="3" t="s">
        <v>31</v>
      </c>
      <c r="C85" s="3" t="s">
        <v>45</v>
      </c>
      <c r="D85" s="3" t="s">
        <v>243</v>
      </c>
      <c r="E85" s="3">
        <v>1</v>
      </c>
      <c r="F85" s="3">
        <v>10</v>
      </c>
      <c r="G85" s="3">
        <v>3</v>
      </c>
      <c r="H85" s="3">
        <v>3</v>
      </c>
      <c r="I85" s="3">
        <v>3</v>
      </c>
      <c r="J85" s="3">
        <v>3</v>
      </c>
      <c r="K85" s="3">
        <v>5</v>
      </c>
      <c r="L85" s="3" t="s">
        <v>34</v>
      </c>
      <c r="M85" s="3">
        <v>3</v>
      </c>
      <c r="N85" s="3">
        <v>1</v>
      </c>
      <c r="O85" s="3">
        <v>1</v>
      </c>
      <c r="P85" s="3" t="s">
        <v>35</v>
      </c>
      <c r="Q85" s="3" t="s">
        <v>88</v>
      </c>
      <c r="R85" s="3" t="s">
        <v>38</v>
      </c>
      <c r="S85" s="3" t="s">
        <v>38</v>
      </c>
      <c r="T85" s="3" t="s">
        <v>83</v>
      </c>
      <c r="U85" s="3" t="s">
        <v>36</v>
      </c>
      <c r="V85" s="3" t="s">
        <v>40</v>
      </c>
      <c r="W85" s="3" t="s">
        <v>41</v>
      </c>
      <c r="X85" s="3" t="s">
        <v>244</v>
      </c>
      <c r="Y85" s="3" t="s">
        <v>43</v>
      </c>
      <c r="Z85" s="3" t="s">
        <v>43</v>
      </c>
      <c r="AA85" s="3" t="s">
        <v>43</v>
      </c>
      <c r="AB85" s="3" t="s">
        <v>43</v>
      </c>
      <c r="AC85" s="3" t="s">
        <v>44</v>
      </c>
      <c r="AD85" s="3" t="s">
        <v>43</v>
      </c>
    </row>
    <row r="86" spans="1:31" ht="13.2" x14ac:dyDescent="0.25">
      <c r="A86" s="2">
        <v>44383.623583009263</v>
      </c>
      <c r="B86" s="3" t="s">
        <v>31</v>
      </c>
      <c r="C86" s="3" t="s">
        <v>32</v>
      </c>
      <c r="D86" s="3" t="s">
        <v>245</v>
      </c>
      <c r="E86" s="3">
        <v>1</v>
      </c>
      <c r="F86" s="3">
        <v>10</v>
      </c>
      <c r="G86" s="3">
        <v>2</v>
      </c>
      <c r="H86" s="3">
        <v>2</v>
      </c>
      <c r="I86" s="3">
        <v>3</v>
      </c>
      <c r="J86" s="3">
        <v>2</v>
      </c>
      <c r="K86" s="3">
        <v>4</v>
      </c>
      <c r="L86" s="3" t="s">
        <v>60</v>
      </c>
      <c r="M86" s="3">
        <v>4</v>
      </c>
      <c r="N86" s="3">
        <v>2</v>
      </c>
      <c r="O86" s="3">
        <v>5</v>
      </c>
      <c r="P86" s="3" t="s">
        <v>35</v>
      </c>
      <c r="Q86" s="3" t="s">
        <v>88</v>
      </c>
      <c r="R86" s="3" t="s">
        <v>38</v>
      </c>
      <c r="S86" s="3" t="s">
        <v>61</v>
      </c>
      <c r="T86" s="3" t="s">
        <v>83</v>
      </c>
      <c r="U86" s="3" t="s">
        <v>40</v>
      </c>
      <c r="V86" s="3" t="s">
        <v>40</v>
      </c>
      <c r="W86" s="3" t="s">
        <v>41</v>
      </c>
      <c r="X86" s="3" t="s">
        <v>246</v>
      </c>
      <c r="Y86" s="3" t="s">
        <v>44</v>
      </c>
      <c r="Z86" s="3" t="s">
        <v>44</v>
      </c>
      <c r="AA86" s="3" t="s">
        <v>44</v>
      </c>
      <c r="AB86" s="3" t="s">
        <v>44</v>
      </c>
      <c r="AC86" s="3" t="s">
        <v>43</v>
      </c>
      <c r="AD86" s="3" t="s">
        <v>44</v>
      </c>
    </row>
    <row r="87" spans="1:31" ht="13.2" x14ac:dyDescent="0.25">
      <c r="A87" s="2">
        <v>44383.625478530092</v>
      </c>
      <c r="B87" s="3" t="s">
        <v>31</v>
      </c>
      <c r="C87" s="3" t="s">
        <v>45</v>
      </c>
      <c r="D87" s="3" t="s">
        <v>247</v>
      </c>
      <c r="E87" s="3">
        <v>3</v>
      </c>
      <c r="F87" s="3">
        <v>10</v>
      </c>
      <c r="G87" s="3">
        <v>3</v>
      </c>
      <c r="H87" s="3">
        <v>3</v>
      </c>
      <c r="I87" s="3">
        <v>3</v>
      </c>
      <c r="J87" s="3">
        <v>4</v>
      </c>
      <c r="K87" s="3">
        <v>5</v>
      </c>
      <c r="L87" s="3" t="s">
        <v>47</v>
      </c>
      <c r="M87" s="3">
        <v>4</v>
      </c>
      <c r="N87" s="3">
        <v>4</v>
      </c>
      <c r="O87" s="3">
        <v>3</v>
      </c>
      <c r="P87" s="3" t="s">
        <v>35</v>
      </c>
      <c r="Q87" s="3" t="s">
        <v>36</v>
      </c>
      <c r="R87" s="3" t="s">
        <v>38</v>
      </c>
      <c r="S87" s="3" t="s">
        <v>49</v>
      </c>
      <c r="T87" s="3" t="s">
        <v>39</v>
      </c>
      <c r="U87" s="3" t="s">
        <v>40</v>
      </c>
      <c r="V87" s="3" t="s">
        <v>40</v>
      </c>
      <c r="W87" s="3" t="s">
        <v>41</v>
      </c>
      <c r="X87" s="3" t="s">
        <v>248</v>
      </c>
      <c r="Y87" s="3" t="s">
        <v>43</v>
      </c>
      <c r="Z87" s="3" t="s">
        <v>43</v>
      </c>
      <c r="AA87" s="3" t="s">
        <v>43</v>
      </c>
      <c r="AB87" s="3" t="s">
        <v>44</v>
      </c>
      <c r="AC87" s="3" t="s">
        <v>43</v>
      </c>
      <c r="AD87" s="3" t="s">
        <v>44</v>
      </c>
      <c r="AE87" s="3" t="s">
        <v>249</v>
      </c>
    </row>
    <row r="88" spans="1:31" ht="13.2" x14ac:dyDescent="0.25">
      <c r="A88" s="2">
        <v>44383.63374153935</v>
      </c>
      <c r="B88" s="3" t="s">
        <v>58</v>
      </c>
      <c r="C88" s="3" t="s">
        <v>32</v>
      </c>
      <c r="D88" s="3" t="s">
        <v>250</v>
      </c>
      <c r="E88" s="3">
        <v>1</v>
      </c>
      <c r="F88" s="3">
        <v>5</v>
      </c>
      <c r="G88" s="3">
        <v>3</v>
      </c>
      <c r="H88" s="3">
        <v>2</v>
      </c>
      <c r="I88" s="3">
        <v>3</v>
      </c>
      <c r="J88" s="3">
        <v>2</v>
      </c>
      <c r="K88" s="3">
        <v>2</v>
      </c>
      <c r="L88" s="3" t="s">
        <v>60</v>
      </c>
      <c r="M88" s="3">
        <v>3</v>
      </c>
      <c r="N88" s="3">
        <v>3</v>
      </c>
      <c r="O88" s="3">
        <v>2</v>
      </c>
      <c r="P88" s="3" t="s">
        <v>55</v>
      </c>
      <c r="Q88" s="3" t="s">
        <v>36</v>
      </c>
      <c r="R88" s="3" t="s">
        <v>37</v>
      </c>
      <c r="S88" s="3" t="s">
        <v>49</v>
      </c>
      <c r="T88" s="3" t="s">
        <v>39</v>
      </c>
      <c r="U88" s="3" t="s">
        <v>40</v>
      </c>
      <c r="V88" s="3" t="s">
        <v>40</v>
      </c>
      <c r="W88" s="3" t="s">
        <v>41</v>
      </c>
      <c r="X88" s="3" t="s">
        <v>105</v>
      </c>
      <c r="Y88" s="3" t="s">
        <v>43</v>
      </c>
      <c r="Z88" s="3" t="s">
        <v>44</v>
      </c>
      <c r="AA88" s="3" t="s">
        <v>44</v>
      </c>
      <c r="AB88" s="3" t="s">
        <v>44</v>
      </c>
      <c r="AC88" s="3" t="s">
        <v>43</v>
      </c>
      <c r="AD88" s="3" t="s">
        <v>44</v>
      </c>
    </row>
    <row r="89" spans="1:31" ht="13.2" x14ac:dyDescent="0.25">
      <c r="A89" s="2">
        <v>44383.649726261574</v>
      </c>
      <c r="B89" s="3" t="s">
        <v>58</v>
      </c>
      <c r="C89" s="3" t="s">
        <v>45</v>
      </c>
      <c r="D89" s="3" t="s">
        <v>251</v>
      </c>
      <c r="E89" s="3">
        <v>1</v>
      </c>
      <c r="F89" s="3">
        <v>10</v>
      </c>
      <c r="G89" s="3">
        <v>4</v>
      </c>
      <c r="H89" s="3">
        <v>4</v>
      </c>
      <c r="I89" s="3">
        <v>4</v>
      </c>
      <c r="J89" s="3">
        <v>4</v>
      </c>
      <c r="K89" s="3">
        <v>3</v>
      </c>
      <c r="L89" s="3" t="s">
        <v>47</v>
      </c>
      <c r="M89" s="3">
        <v>5</v>
      </c>
      <c r="N89" s="3">
        <v>4</v>
      </c>
      <c r="O89" s="3">
        <v>5</v>
      </c>
      <c r="P89" s="3" t="s">
        <v>35</v>
      </c>
      <c r="Q89" s="3" t="s">
        <v>40</v>
      </c>
      <c r="R89" s="3" t="s">
        <v>61</v>
      </c>
      <c r="S89" s="3" t="s">
        <v>38</v>
      </c>
      <c r="T89" s="3" t="s">
        <v>39</v>
      </c>
      <c r="U89" s="3" t="s">
        <v>36</v>
      </c>
      <c r="V89" s="3" t="s">
        <v>40</v>
      </c>
      <c r="W89" s="3" t="s">
        <v>41</v>
      </c>
      <c r="X89" s="3" t="s">
        <v>252</v>
      </c>
      <c r="Y89" s="3" t="s">
        <v>43</v>
      </c>
      <c r="Z89" s="3" t="s">
        <v>43</v>
      </c>
      <c r="AA89" s="3" t="s">
        <v>43</v>
      </c>
      <c r="AB89" s="3" t="s">
        <v>43</v>
      </c>
      <c r="AC89" s="3" t="s">
        <v>44</v>
      </c>
      <c r="AD89" s="3" t="s">
        <v>43</v>
      </c>
    </row>
    <row r="90" spans="1:31" ht="13.2" x14ac:dyDescent="0.25">
      <c r="A90" s="2">
        <v>44383.65070888889</v>
      </c>
      <c r="B90" s="3" t="s">
        <v>31</v>
      </c>
      <c r="C90" s="3" t="s">
        <v>32</v>
      </c>
      <c r="D90" s="3" t="s">
        <v>253</v>
      </c>
      <c r="E90" s="3">
        <v>1</v>
      </c>
      <c r="F90" s="3">
        <v>9</v>
      </c>
      <c r="G90" s="3">
        <v>3</v>
      </c>
      <c r="H90" s="3">
        <v>2</v>
      </c>
      <c r="I90" s="3">
        <v>2</v>
      </c>
      <c r="J90" s="3">
        <v>2</v>
      </c>
      <c r="K90" s="3">
        <v>5</v>
      </c>
      <c r="L90" s="3" t="s">
        <v>34</v>
      </c>
      <c r="M90" s="3">
        <v>5</v>
      </c>
      <c r="N90" s="3">
        <v>5</v>
      </c>
      <c r="O90" s="3">
        <v>5</v>
      </c>
      <c r="P90" s="3" t="s">
        <v>35</v>
      </c>
      <c r="Q90" s="3" t="s">
        <v>40</v>
      </c>
      <c r="R90" s="3" t="s">
        <v>61</v>
      </c>
      <c r="S90" s="3" t="s">
        <v>49</v>
      </c>
      <c r="T90" s="3" t="s">
        <v>50</v>
      </c>
      <c r="U90" s="3" t="s">
        <v>40</v>
      </c>
      <c r="V90" s="3" t="s">
        <v>40</v>
      </c>
      <c r="W90" s="3" t="s">
        <v>41</v>
      </c>
      <c r="X90" s="3" t="s">
        <v>254</v>
      </c>
      <c r="Y90" s="3" t="s">
        <v>44</v>
      </c>
      <c r="Z90" s="3" t="s">
        <v>44</v>
      </c>
      <c r="AA90" s="3" t="s">
        <v>43</v>
      </c>
      <c r="AB90" s="3" t="s">
        <v>44</v>
      </c>
      <c r="AC90" s="3" t="s">
        <v>43</v>
      </c>
      <c r="AD90" s="3" t="s">
        <v>44</v>
      </c>
    </row>
    <row r="91" spans="1:31" ht="13.2" x14ac:dyDescent="0.25">
      <c r="A91" s="2">
        <v>44383.653815555561</v>
      </c>
      <c r="B91" s="3" t="s">
        <v>31</v>
      </c>
      <c r="C91" s="3" t="s">
        <v>90</v>
      </c>
      <c r="D91" s="3" t="s">
        <v>255</v>
      </c>
      <c r="E91" s="3">
        <v>2</v>
      </c>
      <c r="F91" s="3">
        <v>10</v>
      </c>
      <c r="G91" s="3">
        <v>4</v>
      </c>
      <c r="H91" s="3">
        <v>4</v>
      </c>
      <c r="I91" s="3">
        <v>3</v>
      </c>
      <c r="J91" s="3">
        <v>4</v>
      </c>
      <c r="K91" s="3">
        <v>5</v>
      </c>
      <c r="L91" s="3" t="s">
        <v>34</v>
      </c>
      <c r="M91" s="3">
        <v>4</v>
      </c>
      <c r="N91" s="3">
        <v>3</v>
      </c>
      <c r="O91" s="3">
        <v>5</v>
      </c>
      <c r="P91" s="3" t="s">
        <v>48</v>
      </c>
      <c r="Q91" s="3" t="s">
        <v>36</v>
      </c>
      <c r="R91" s="3" t="s">
        <v>37</v>
      </c>
      <c r="S91" s="3" t="s">
        <v>49</v>
      </c>
      <c r="T91" s="3" t="s">
        <v>39</v>
      </c>
      <c r="U91" s="3" t="s">
        <v>84</v>
      </c>
      <c r="V91" s="3" t="s">
        <v>40</v>
      </c>
      <c r="W91" s="3" t="s">
        <v>51</v>
      </c>
      <c r="X91" s="3" t="s">
        <v>256</v>
      </c>
      <c r="Y91" s="3" t="s">
        <v>43</v>
      </c>
      <c r="Z91" s="3" t="s">
        <v>43</v>
      </c>
      <c r="AA91" s="3" t="s">
        <v>43</v>
      </c>
      <c r="AB91" s="3" t="s">
        <v>43</v>
      </c>
      <c r="AC91" s="3" t="s">
        <v>43</v>
      </c>
      <c r="AD91" s="3" t="s">
        <v>43</v>
      </c>
      <c r="AE91" s="3" t="s">
        <v>256</v>
      </c>
    </row>
    <row r="92" spans="1:31" ht="13.2" x14ac:dyDescent="0.25">
      <c r="A92" s="2">
        <v>44383.660813009265</v>
      </c>
      <c r="B92" s="3" t="s">
        <v>31</v>
      </c>
      <c r="C92" s="3" t="s">
        <v>32</v>
      </c>
      <c r="D92" s="3" t="s">
        <v>257</v>
      </c>
      <c r="E92" s="3">
        <v>4</v>
      </c>
      <c r="F92" s="3">
        <v>10</v>
      </c>
      <c r="G92" s="3">
        <v>3</v>
      </c>
      <c r="H92" s="3">
        <v>2</v>
      </c>
      <c r="I92" s="3">
        <v>3</v>
      </c>
      <c r="J92" s="3">
        <v>2</v>
      </c>
      <c r="K92" s="3">
        <v>3</v>
      </c>
      <c r="L92" s="3" t="s">
        <v>60</v>
      </c>
      <c r="M92" s="3">
        <v>5</v>
      </c>
      <c r="N92" s="3">
        <v>5</v>
      </c>
      <c r="O92" s="3">
        <v>3</v>
      </c>
      <c r="P92" s="3" t="s">
        <v>35</v>
      </c>
      <c r="Q92" s="3" t="s">
        <v>40</v>
      </c>
      <c r="R92" s="3" t="s">
        <v>61</v>
      </c>
      <c r="S92" s="3" t="s">
        <v>38</v>
      </c>
      <c r="T92" s="3" t="s">
        <v>39</v>
      </c>
      <c r="U92" s="3" t="s">
        <v>40</v>
      </c>
      <c r="V92" s="3" t="s">
        <v>40</v>
      </c>
      <c r="W92" s="3" t="s">
        <v>41</v>
      </c>
      <c r="X92" s="3" t="s">
        <v>258</v>
      </c>
      <c r="Y92" s="3" t="s">
        <v>44</v>
      </c>
      <c r="Z92" s="3" t="s">
        <v>44</v>
      </c>
      <c r="AA92" s="3" t="s">
        <v>44</v>
      </c>
      <c r="AB92" s="3" t="s">
        <v>44</v>
      </c>
      <c r="AC92" s="3" t="s">
        <v>44</v>
      </c>
      <c r="AD92" s="3" t="s">
        <v>44</v>
      </c>
      <c r="AE92" s="3" t="s">
        <v>259</v>
      </c>
    </row>
    <row r="93" spans="1:31" ht="13.2" x14ac:dyDescent="0.25">
      <c r="A93" s="2">
        <v>44383.672084652775</v>
      </c>
      <c r="B93" s="3" t="s">
        <v>31</v>
      </c>
      <c r="C93" s="3" t="s">
        <v>53</v>
      </c>
      <c r="D93" s="3" t="s">
        <v>260</v>
      </c>
      <c r="E93" s="3">
        <v>1</v>
      </c>
      <c r="F93" s="3">
        <v>10</v>
      </c>
      <c r="G93" s="3">
        <v>2</v>
      </c>
      <c r="H93" s="3">
        <v>1</v>
      </c>
      <c r="I93" s="3">
        <v>3</v>
      </c>
      <c r="J93" s="3">
        <v>3</v>
      </c>
      <c r="K93" s="3">
        <v>2</v>
      </c>
      <c r="L93" s="3" t="s">
        <v>47</v>
      </c>
      <c r="M93" s="3">
        <v>1</v>
      </c>
      <c r="N93" s="3">
        <v>1</v>
      </c>
      <c r="O93" s="3">
        <v>4</v>
      </c>
      <c r="P93" s="3" t="s">
        <v>35</v>
      </c>
      <c r="Q93" s="3" t="s">
        <v>36</v>
      </c>
      <c r="R93" s="3" t="s">
        <v>38</v>
      </c>
      <c r="S93" s="3" t="s">
        <v>38</v>
      </c>
      <c r="T93" s="3" t="s">
        <v>83</v>
      </c>
      <c r="U93" s="3" t="s">
        <v>40</v>
      </c>
      <c r="V93" s="3" t="s">
        <v>40</v>
      </c>
      <c r="W93" s="3" t="s">
        <v>41</v>
      </c>
      <c r="X93" s="3" t="s">
        <v>261</v>
      </c>
      <c r="Y93" s="3" t="s">
        <v>44</v>
      </c>
      <c r="Z93" s="3" t="s">
        <v>44</v>
      </c>
      <c r="AA93" s="3" t="s">
        <v>43</v>
      </c>
      <c r="AB93" s="3" t="s">
        <v>44</v>
      </c>
      <c r="AC93" s="3" t="s">
        <v>43</v>
      </c>
      <c r="AD93" s="3" t="s">
        <v>44</v>
      </c>
    </row>
    <row r="94" spans="1:31" ht="13.2" x14ac:dyDescent="0.25">
      <c r="A94" s="2">
        <v>44383.682505590274</v>
      </c>
      <c r="B94" s="3" t="s">
        <v>58</v>
      </c>
      <c r="C94" s="3" t="s">
        <v>32</v>
      </c>
      <c r="D94" s="3" t="s">
        <v>262</v>
      </c>
      <c r="E94" s="3">
        <v>1</v>
      </c>
      <c r="F94" s="3">
        <v>5</v>
      </c>
      <c r="G94" s="3">
        <v>4</v>
      </c>
      <c r="H94" s="3">
        <v>2</v>
      </c>
      <c r="I94" s="3">
        <v>3</v>
      </c>
      <c r="J94" s="3">
        <v>2</v>
      </c>
      <c r="K94" s="3">
        <v>3</v>
      </c>
      <c r="L94" s="3" t="s">
        <v>60</v>
      </c>
      <c r="M94" s="3">
        <v>4</v>
      </c>
      <c r="N94" s="3">
        <v>4</v>
      </c>
      <c r="O94" s="3">
        <v>5</v>
      </c>
      <c r="P94" s="3" t="s">
        <v>263</v>
      </c>
      <c r="Q94" s="3" t="s">
        <v>36</v>
      </c>
      <c r="R94" s="3" t="s">
        <v>38</v>
      </c>
      <c r="S94" s="3" t="s">
        <v>38</v>
      </c>
      <c r="T94" s="3" t="s">
        <v>39</v>
      </c>
      <c r="U94" s="3" t="s">
        <v>36</v>
      </c>
      <c r="V94" s="3" t="s">
        <v>40</v>
      </c>
      <c r="W94" s="3" t="s">
        <v>41</v>
      </c>
      <c r="X94" s="3" t="s">
        <v>264</v>
      </c>
      <c r="Y94" s="3" t="s">
        <v>44</v>
      </c>
      <c r="Z94" s="3" t="s">
        <v>44</v>
      </c>
      <c r="AA94" s="3" t="s">
        <v>43</v>
      </c>
      <c r="AB94" s="3" t="s">
        <v>44</v>
      </c>
      <c r="AC94" s="3" t="s">
        <v>44</v>
      </c>
      <c r="AD94" s="3" t="s">
        <v>43</v>
      </c>
      <c r="AE94" s="3" t="s">
        <v>265</v>
      </c>
    </row>
    <row r="95" spans="1:31" ht="13.2" x14ac:dyDescent="0.25">
      <c r="A95" s="2">
        <v>44383.727819120366</v>
      </c>
      <c r="B95" s="3" t="s">
        <v>31</v>
      </c>
      <c r="C95" s="3" t="s">
        <v>70</v>
      </c>
      <c r="D95" s="3" t="s">
        <v>243</v>
      </c>
      <c r="E95" s="3">
        <v>1</v>
      </c>
      <c r="F95" s="3">
        <v>10</v>
      </c>
      <c r="G95" s="3">
        <v>3</v>
      </c>
      <c r="H95" s="3">
        <v>3</v>
      </c>
      <c r="I95" s="3">
        <v>3</v>
      </c>
      <c r="J95" s="3">
        <v>3</v>
      </c>
      <c r="K95" s="3">
        <v>3</v>
      </c>
      <c r="L95" s="3" t="s">
        <v>47</v>
      </c>
      <c r="M95" s="3">
        <v>4</v>
      </c>
      <c r="N95" s="3">
        <v>3</v>
      </c>
      <c r="O95" s="3">
        <v>4</v>
      </c>
      <c r="P95" s="3" t="s">
        <v>55</v>
      </c>
      <c r="Q95" s="3" t="s">
        <v>36</v>
      </c>
      <c r="R95" s="3" t="s">
        <v>37</v>
      </c>
      <c r="S95" s="3" t="s">
        <v>49</v>
      </c>
      <c r="T95" s="3" t="s">
        <v>83</v>
      </c>
      <c r="U95" s="3" t="s">
        <v>36</v>
      </c>
      <c r="V95" s="3" t="s">
        <v>40</v>
      </c>
      <c r="W95" s="3" t="s">
        <v>41</v>
      </c>
      <c r="X95" s="3" t="s">
        <v>266</v>
      </c>
      <c r="Y95" s="3" t="s">
        <v>43</v>
      </c>
      <c r="Z95" s="3" t="s">
        <v>43</v>
      </c>
      <c r="AA95" s="3" t="s">
        <v>43</v>
      </c>
      <c r="AB95" s="3" t="s">
        <v>43</v>
      </c>
      <c r="AC95" s="3" t="s">
        <v>43</v>
      </c>
      <c r="AD95" s="3" t="s">
        <v>43</v>
      </c>
      <c r="AE95" s="3" t="s">
        <v>267</v>
      </c>
    </row>
    <row r="96" spans="1:31" ht="13.2" x14ac:dyDescent="0.25">
      <c r="A96" s="2">
        <v>44383.754766562502</v>
      </c>
      <c r="B96" s="3" t="s">
        <v>58</v>
      </c>
      <c r="C96" s="3" t="s">
        <v>32</v>
      </c>
      <c r="D96" s="3" t="s">
        <v>268</v>
      </c>
      <c r="E96" s="3">
        <v>2</v>
      </c>
      <c r="F96" s="3">
        <v>10</v>
      </c>
      <c r="G96" s="3">
        <v>3</v>
      </c>
      <c r="H96" s="3">
        <v>2</v>
      </c>
      <c r="I96" s="3">
        <v>3</v>
      </c>
      <c r="J96" s="3">
        <v>4</v>
      </c>
      <c r="K96" s="3">
        <v>4</v>
      </c>
      <c r="L96" s="3" t="s">
        <v>47</v>
      </c>
      <c r="M96" s="3">
        <v>4</v>
      </c>
      <c r="N96" s="3">
        <v>4</v>
      </c>
      <c r="O96" s="3">
        <v>4</v>
      </c>
      <c r="P96" s="3" t="s">
        <v>48</v>
      </c>
      <c r="Q96" s="3" t="s">
        <v>40</v>
      </c>
      <c r="R96" s="3" t="s">
        <v>37</v>
      </c>
      <c r="S96" s="3" t="s">
        <v>49</v>
      </c>
      <c r="T96" s="3" t="s">
        <v>39</v>
      </c>
      <c r="U96" s="3" t="s">
        <v>40</v>
      </c>
      <c r="V96" s="3" t="s">
        <v>40</v>
      </c>
      <c r="W96" s="3" t="s">
        <v>269</v>
      </c>
      <c r="X96" s="3" t="s">
        <v>270</v>
      </c>
      <c r="Y96" s="3" t="s">
        <v>43</v>
      </c>
      <c r="Z96" s="3" t="s">
        <v>43</v>
      </c>
      <c r="AA96" s="3" t="s">
        <v>43</v>
      </c>
      <c r="AB96" s="3" t="s">
        <v>43</v>
      </c>
      <c r="AC96" s="3" t="s">
        <v>43</v>
      </c>
      <c r="AD96" s="3" t="s">
        <v>43</v>
      </c>
      <c r="AE96" s="3" t="s">
        <v>271</v>
      </c>
    </row>
    <row r="97" spans="1:37" ht="13.2" x14ac:dyDescent="0.25">
      <c r="A97" s="2">
        <v>44383.834050243051</v>
      </c>
      <c r="B97" s="3" t="s">
        <v>272</v>
      </c>
      <c r="C97" s="3" t="s">
        <v>32</v>
      </c>
      <c r="D97" s="3" t="s">
        <v>273</v>
      </c>
      <c r="E97" s="3">
        <v>1</v>
      </c>
      <c r="F97" s="3">
        <v>10</v>
      </c>
      <c r="G97" s="3">
        <v>3</v>
      </c>
      <c r="H97" s="3">
        <v>3</v>
      </c>
      <c r="I97" s="3">
        <v>3</v>
      </c>
      <c r="J97" s="3">
        <v>3</v>
      </c>
      <c r="K97" s="3">
        <v>3</v>
      </c>
      <c r="L97" s="3" t="s">
        <v>34</v>
      </c>
      <c r="M97" s="3">
        <v>3</v>
      </c>
      <c r="N97" s="3">
        <v>3</v>
      </c>
      <c r="O97" s="3">
        <v>4</v>
      </c>
      <c r="P97" s="3" t="s">
        <v>35</v>
      </c>
      <c r="Q97" s="3" t="s">
        <v>36</v>
      </c>
      <c r="R97" s="3" t="s">
        <v>37</v>
      </c>
      <c r="S97" s="3" t="s">
        <v>49</v>
      </c>
      <c r="T97" s="3" t="s">
        <v>83</v>
      </c>
      <c r="U97" s="3" t="s">
        <v>36</v>
      </c>
      <c r="V97" s="3" t="s">
        <v>40</v>
      </c>
      <c r="W97" s="3" t="s">
        <v>41</v>
      </c>
      <c r="X97" s="3" t="s">
        <v>274</v>
      </c>
      <c r="Y97" s="3" t="s">
        <v>44</v>
      </c>
      <c r="Z97" s="3" t="s">
        <v>44</v>
      </c>
      <c r="AA97" s="3" t="s">
        <v>44</v>
      </c>
      <c r="AB97" s="3" t="s">
        <v>44</v>
      </c>
      <c r="AC97" s="3" t="s">
        <v>43</v>
      </c>
      <c r="AD97" s="3" t="s">
        <v>43</v>
      </c>
    </row>
    <row r="98" spans="1:37" ht="13.2" x14ac:dyDescent="0.25">
      <c r="A98" s="2">
        <v>44383.892927835652</v>
      </c>
      <c r="B98" s="3" t="s">
        <v>31</v>
      </c>
      <c r="C98" s="3" t="s">
        <v>45</v>
      </c>
      <c r="D98" s="3" t="s">
        <v>275</v>
      </c>
      <c r="E98" s="3">
        <v>1</v>
      </c>
      <c r="F98" s="3">
        <v>1</v>
      </c>
      <c r="G98" s="3">
        <v>4</v>
      </c>
      <c r="H98" s="3">
        <v>4</v>
      </c>
      <c r="I98" s="3">
        <v>4</v>
      </c>
      <c r="J98" s="3">
        <v>4</v>
      </c>
      <c r="K98" s="3">
        <v>3</v>
      </c>
      <c r="L98" s="3" t="s">
        <v>47</v>
      </c>
      <c r="M98" s="3">
        <v>4</v>
      </c>
      <c r="N98" s="3">
        <v>3</v>
      </c>
      <c r="O98" s="3">
        <v>4</v>
      </c>
      <c r="P98" s="3" t="s">
        <v>80</v>
      </c>
      <c r="Q98" s="3" t="s">
        <v>36</v>
      </c>
      <c r="R98" s="3" t="s">
        <v>37</v>
      </c>
      <c r="S98" s="3" t="s">
        <v>49</v>
      </c>
      <c r="T98" s="3" t="s">
        <v>39</v>
      </c>
      <c r="U98" s="3" t="s">
        <v>84</v>
      </c>
      <c r="V98" s="3" t="s">
        <v>40</v>
      </c>
      <c r="W98" s="3" t="s">
        <v>51</v>
      </c>
      <c r="X98" s="3" t="s">
        <v>276</v>
      </c>
      <c r="Y98" s="3" t="s">
        <v>43</v>
      </c>
      <c r="Z98" s="3" t="s">
        <v>43</v>
      </c>
      <c r="AA98" s="3" t="s">
        <v>43</v>
      </c>
      <c r="AB98" s="3" t="s">
        <v>43</v>
      </c>
      <c r="AC98" s="3" t="s">
        <v>43</v>
      </c>
      <c r="AD98" s="3" t="s">
        <v>43</v>
      </c>
    </row>
    <row r="99" spans="1:37" ht="13.2" x14ac:dyDescent="0.25">
      <c r="A99" s="2">
        <v>44383.996588518523</v>
      </c>
      <c r="B99" s="3" t="s">
        <v>31</v>
      </c>
      <c r="C99" s="3" t="s">
        <v>32</v>
      </c>
      <c r="D99" s="3" t="s">
        <v>277</v>
      </c>
      <c r="E99" s="3">
        <v>1</v>
      </c>
      <c r="F99" s="3">
        <v>8</v>
      </c>
      <c r="G99" s="3">
        <v>3</v>
      </c>
      <c r="H99" s="3">
        <v>1</v>
      </c>
      <c r="I99" s="3">
        <v>3</v>
      </c>
      <c r="J99" s="3">
        <v>2</v>
      </c>
      <c r="K99" s="3">
        <v>1</v>
      </c>
      <c r="L99" s="3" t="s">
        <v>60</v>
      </c>
      <c r="M99" s="3">
        <v>3</v>
      </c>
      <c r="N99" s="3">
        <v>4</v>
      </c>
      <c r="O99" s="3">
        <v>2</v>
      </c>
      <c r="P99" s="3" t="s">
        <v>55</v>
      </c>
      <c r="Q99" s="3" t="s">
        <v>36</v>
      </c>
      <c r="R99" s="3" t="s">
        <v>38</v>
      </c>
      <c r="S99" s="3" t="s">
        <v>38</v>
      </c>
      <c r="T99" s="3" t="s">
        <v>39</v>
      </c>
      <c r="U99" s="3" t="s">
        <v>36</v>
      </c>
      <c r="V99" s="3" t="s">
        <v>40</v>
      </c>
      <c r="W99" s="3" t="s">
        <v>41</v>
      </c>
      <c r="X99" s="3" t="s">
        <v>278</v>
      </c>
      <c r="Y99" s="3" t="s">
        <v>44</v>
      </c>
      <c r="Z99" s="3" t="s">
        <v>44</v>
      </c>
      <c r="AA99" s="3" t="s">
        <v>43</v>
      </c>
      <c r="AB99" s="3" t="s">
        <v>44</v>
      </c>
      <c r="AC99" s="3" t="s">
        <v>43</v>
      </c>
      <c r="AD99" s="3" t="s">
        <v>44</v>
      </c>
    </row>
    <row r="100" spans="1:37" ht="13.2" x14ac:dyDescent="0.25">
      <c r="A100" s="2">
        <v>44384.019975266201</v>
      </c>
      <c r="B100" s="3" t="s">
        <v>31</v>
      </c>
      <c r="C100" s="3" t="s">
        <v>45</v>
      </c>
      <c r="D100" s="3" t="s">
        <v>279</v>
      </c>
      <c r="E100" s="3">
        <v>2</v>
      </c>
      <c r="F100" s="3">
        <v>10</v>
      </c>
      <c r="G100" s="3">
        <v>2</v>
      </c>
      <c r="H100" s="3">
        <v>2</v>
      </c>
      <c r="I100" s="3">
        <v>2</v>
      </c>
      <c r="J100" s="3">
        <v>2</v>
      </c>
      <c r="K100" s="3">
        <v>3</v>
      </c>
      <c r="L100" s="3" t="s">
        <v>60</v>
      </c>
      <c r="M100" s="3">
        <v>5</v>
      </c>
      <c r="N100" s="3">
        <v>4</v>
      </c>
      <c r="O100" s="3">
        <v>4</v>
      </c>
      <c r="P100" s="3" t="s">
        <v>55</v>
      </c>
      <c r="Q100" s="3" t="s">
        <v>36</v>
      </c>
      <c r="R100" s="3" t="s">
        <v>37</v>
      </c>
      <c r="S100" s="3" t="s">
        <v>49</v>
      </c>
      <c r="T100" s="3" t="s">
        <v>39</v>
      </c>
      <c r="U100" s="3" t="s">
        <v>40</v>
      </c>
      <c r="V100" s="3" t="s">
        <v>40</v>
      </c>
      <c r="W100" s="3" t="s">
        <v>41</v>
      </c>
      <c r="X100" s="3" t="s">
        <v>280</v>
      </c>
      <c r="Y100" s="3" t="s">
        <v>44</v>
      </c>
      <c r="Z100" s="3" t="s">
        <v>44</v>
      </c>
      <c r="AA100" s="3" t="s">
        <v>44</v>
      </c>
      <c r="AB100" s="3" t="s">
        <v>44</v>
      </c>
      <c r="AC100" s="3" t="s">
        <v>43</v>
      </c>
      <c r="AD100" s="3" t="s">
        <v>44</v>
      </c>
      <c r="AE100" s="3" t="s">
        <v>281</v>
      </c>
    </row>
    <row r="101" spans="1:37" ht="13.2" x14ac:dyDescent="0.25">
      <c r="A101" s="2">
        <v>44384.278233437501</v>
      </c>
      <c r="B101" s="3" t="s">
        <v>31</v>
      </c>
      <c r="C101" s="3" t="s">
        <v>45</v>
      </c>
      <c r="D101" s="3" t="s">
        <v>282</v>
      </c>
      <c r="E101" s="3">
        <v>1</v>
      </c>
      <c r="F101" s="3">
        <v>7</v>
      </c>
      <c r="G101" s="3">
        <v>4</v>
      </c>
      <c r="H101" s="3">
        <v>3</v>
      </c>
      <c r="I101" s="3">
        <v>4</v>
      </c>
      <c r="J101" s="3">
        <v>3</v>
      </c>
      <c r="K101" s="3">
        <v>4</v>
      </c>
      <c r="L101" s="3" t="s">
        <v>60</v>
      </c>
      <c r="M101" s="3">
        <v>5</v>
      </c>
      <c r="N101" s="3">
        <v>5</v>
      </c>
      <c r="O101" s="3">
        <v>3</v>
      </c>
      <c r="P101" s="3" t="s">
        <v>55</v>
      </c>
      <c r="Q101" s="3" t="s">
        <v>40</v>
      </c>
      <c r="R101" s="3" t="s">
        <v>37</v>
      </c>
      <c r="S101" s="3" t="s">
        <v>49</v>
      </c>
      <c r="T101" s="3" t="s">
        <v>39</v>
      </c>
      <c r="U101" s="3" t="s">
        <v>40</v>
      </c>
      <c r="V101" s="3" t="s">
        <v>40</v>
      </c>
      <c r="W101" s="3" t="s">
        <v>41</v>
      </c>
      <c r="X101" s="3" t="s">
        <v>283</v>
      </c>
      <c r="Y101" s="3" t="s">
        <v>44</v>
      </c>
      <c r="Z101" s="3" t="s">
        <v>44</v>
      </c>
      <c r="AA101" s="3" t="s">
        <v>44</v>
      </c>
      <c r="AB101" s="3" t="s">
        <v>44</v>
      </c>
      <c r="AC101" s="3" t="s">
        <v>44</v>
      </c>
      <c r="AD101" s="3" t="s">
        <v>44</v>
      </c>
      <c r="AE101" s="3" t="s">
        <v>284</v>
      </c>
    </row>
    <row r="102" spans="1:37" ht="13.2" x14ac:dyDescent="0.25">
      <c r="A102" s="2">
        <v>44384.475972025466</v>
      </c>
      <c r="B102" s="3" t="s">
        <v>58</v>
      </c>
      <c r="C102" s="3" t="s">
        <v>45</v>
      </c>
      <c r="D102" s="3" t="s">
        <v>285</v>
      </c>
      <c r="E102" s="3">
        <v>2</v>
      </c>
      <c r="F102" s="3">
        <v>4</v>
      </c>
      <c r="G102" s="3">
        <v>4</v>
      </c>
      <c r="H102" s="3">
        <v>2</v>
      </c>
      <c r="I102" s="3">
        <v>4</v>
      </c>
      <c r="J102" s="3">
        <v>2</v>
      </c>
      <c r="K102" s="3">
        <v>2</v>
      </c>
      <c r="L102" s="3" t="s">
        <v>60</v>
      </c>
      <c r="M102" s="3">
        <v>4</v>
      </c>
      <c r="N102" s="3">
        <v>4</v>
      </c>
      <c r="O102" s="3">
        <v>5</v>
      </c>
      <c r="P102" s="3" t="s">
        <v>55</v>
      </c>
      <c r="Q102" s="3" t="s">
        <v>40</v>
      </c>
      <c r="R102" s="3" t="s">
        <v>61</v>
      </c>
      <c r="S102" s="3" t="s">
        <v>49</v>
      </c>
      <c r="T102" s="3" t="s">
        <v>39</v>
      </c>
      <c r="U102" s="3" t="s">
        <v>40</v>
      </c>
      <c r="V102" s="3" t="s">
        <v>40</v>
      </c>
      <c r="W102" s="3" t="s">
        <v>41</v>
      </c>
      <c r="X102" s="3" t="s">
        <v>286</v>
      </c>
      <c r="Y102" s="3" t="s">
        <v>44</v>
      </c>
      <c r="Z102" s="3" t="s">
        <v>44</v>
      </c>
      <c r="AA102" s="3" t="s">
        <v>44</v>
      </c>
      <c r="AB102" s="3" t="s">
        <v>44</v>
      </c>
      <c r="AC102" s="3" t="s">
        <v>65</v>
      </c>
      <c r="AD102" s="3" t="s">
        <v>44</v>
      </c>
      <c r="AE102" s="3" t="s">
        <v>287</v>
      </c>
    </row>
    <row r="103" spans="1:37" ht="13.2" x14ac:dyDescent="0.25">
      <c r="A103" s="2">
        <v>44384.541716157408</v>
      </c>
      <c r="B103" s="3" t="s">
        <v>31</v>
      </c>
      <c r="C103" s="3" t="s">
        <v>32</v>
      </c>
      <c r="D103" s="3" t="s">
        <v>288</v>
      </c>
      <c r="E103" s="3">
        <v>1</v>
      </c>
      <c r="F103" s="3">
        <v>9</v>
      </c>
      <c r="G103" s="3">
        <v>2</v>
      </c>
      <c r="H103" s="3">
        <v>1</v>
      </c>
      <c r="I103" s="3">
        <v>1</v>
      </c>
      <c r="J103" s="3">
        <v>2</v>
      </c>
      <c r="K103" s="3">
        <v>3</v>
      </c>
      <c r="L103" s="3" t="s">
        <v>47</v>
      </c>
      <c r="M103" s="3">
        <v>1</v>
      </c>
      <c r="N103" s="3">
        <v>2</v>
      </c>
      <c r="O103" s="3">
        <v>1</v>
      </c>
      <c r="P103" s="3" t="s">
        <v>35</v>
      </c>
      <c r="Q103" s="3" t="s">
        <v>40</v>
      </c>
      <c r="R103" s="3" t="s">
        <v>37</v>
      </c>
      <c r="S103" s="3" t="s">
        <v>49</v>
      </c>
      <c r="T103" s="3" t="s">
        <v>74</v>
      </c>
      <c r="U103" s="3" t="s">
        <v>84</v>
      </c>
      <c r="V103" s="3" t="s">
        <v>40</v>
      </c>
      <c r="W103" s="3" t="s">
        <v>41</v>
      </c>
      <c r="X103" s="3" t="s">
        <v>289</v>
      </c>
      <c r="Y103" s="3" t="s">
        <v>65</v>
      </c>
      <c r="Z103" s="3" t="s">
        <v>43</v>
      </c>
      <c r="AA103" s="3" t="s">
        <v>44</v>
      </c>
      <c r="AB103" s="3" t="s">
        <v>44</v>
      </c>
      <c r="AC103" s="3" t="s">
        <v>43</v>
      </c>
      <c r="AD103" s="3" t="s">
        <v>44</v>
      </c>
    </row>
    <row r="104" spans="1:37" ht="13.2" x14ac:dyDescent="0.25">
      <c r="A104" s="2">
        <v>44384.724421805557</v>
      </c>
      <c r="B104" s="3" t="s">
        <v>31</v>
      </c>
      <c r="C104" s="3" t="s">
        <v>32</v>
      </c>
      <c r="D104" s="3" t="s">
        <v>290</v>
      </c>
      <c r="E104" s="3">
        <v>1</v>
      </c>
      <c r="F104" s="3">
        <v>8</v>
      </c>
      <c r="G104" s="3">
        <v>2</v>
      </c>
      <c r="H104" s="3">
        <v>3</v>
      </c>
      <c r="I104" s="3">
        <v>2</v>
      </c>
      <c r="J104" s="3">
        <v>3</v>
      </c>
      <c r="K104" s="3">
        <v>3</v>
      </c>
      <c r="L104" s="3" t="s">
        <v>60</v>
      </c>
      <c r="M104" s="3">
        <v>4</v>
      </c>
      <c r="N104" s="3">
        <v>4</v>
      </c>
      <c r="O104" s="3">
        <v>1</v>
      </c>
      <c r="P104" s="3" t="s">
        <v>55</v>
      </c>
      <c r="Q104" s="3" t="s">
        <v>40</v>
      </c>
      <c r="R104" s="3" t="s">
        <v>61</v>
      </c>
      <c r="S104" s="3" t="s">
        <v>38</v>
      </c>
      <c r="T104" s="3" t="s">
        <v>39</v>
      </c>
      <c r="U104" s="3" t="s">
        <v>40</v>
      </c>
      <c r="V104" s="3" t="s">
        <v>84</v>
      </c>
      <c r="W104" s="3" t="s">
        <v>41</v>
      </c>
      <c r="X104" s="3" t="s">
        <v>291</v>
      </c>
      <c r="Y104" s="3" t="s">
        <v>44</v>
      </c>
      <c r="Z104" s="3" t="s">
        <v>44</v>
      </c>
      <c r="AA104" s="3" t="s">
        <v>44</v>
      </c>
      <c r="AB104" s="3" t="s">
        <v>44</v>
      </c>
      <c r="AC104" s="3" t="s">
        <v>44</v>
      </c>
      <c r="AD104" s="3" t="s">
        <v>43</v>
      </c>
      <c r="AE104" s="3" t="s">
        <v>292</v>
      </c>
    </row>
    <row r="105" spans="1:37" ht="13.2" x14ac:dyDescent="0.25">
      <c r="A105" s="2">
        <v>44384.848794398145</v>
      </c>
      <c r="B105" s="3" t="s">
        <v>31</v>
      </c>
      <c r="C105" s="3" t="s">
        <v>70</v>
      </c>
      <c r="D105" s="3" t="s">
        <v>293</v>
      </c>
      <c r="E105" s="3">
        <v>4</v>
      </c>
      <c r="F105" s="3">
        <v>10</v>
      </c>
      <c r="G105" s="3">
        <v>4</v>
      </c>
      <c r="H105" s="3">
        <v>4</v>
      </c>
      <c r="I105" s="3">
        <v>3</v>
      </c>
      <c r="J105" s="3">
        <v>3</v>
      </c>
      <c r="K105" s="3">
        <v>5</v>
      </c>
      <c r="L105" s="3" t="s">
        <v>47</v>
      </c>
      <c r="M105" s="3">
        <v>4</v>
      </c>
      <c r="N105" s="3">
        <v>4</v>
      </c>
      <c r="O105" s="3">
        <v>4</v>
      </c>
      <c r="P105" s="3" t="s">
        <v>48</v>
      </c>
      <c r="Q105" s="3" t="s">
        <v>36</v>
      </c>
      <c r="R105" s="3" t="s">
        <v>61</v>
      </c>
      <c r="S105" s="3" t="s">
        <v>61</v>
      </c>
      <c r="T105" s="3" t="s">
        <v>39</v>
      </c>
      <c r="U105" s="3" t="s">
        <v>36</v>
      </c>
      <c r="V105" s="3" t="s">
        <v>40</v>
      </c>
      <c r="W105" s="3" t="s">
        <v>51</v>
      </c>
      <c r="X105" s="3" t="s">
        <v>294</v>
      </c>
      <c r="Y105" s="3" t="s">
        <v>44</v>
      </c>
      <c r="Z105" s="3" t="s">
        <v>44</v>
      </c>
      <c r="AA105" s="3" t="s">
        <v>44</v>
      </c>
      <c r="AB105" s="3" t="s">
        <v>44</v>
      </c>
      <c r="AC105" s="3" t="s">
        <v>44</v>
      </c>
      <c r="AD105" s="3" t="s">
        <v>44</v>
      </c>
      <c r="AE105" s="3" t="s">
        <v>295</v>
      </c>
    </row>
    <row r="106" spans="1:37" ht="13.2" x14ac:dyDescent="0.25">
      <c r="A106" s="2">
        <v>44385.72219054398</v>
      </c>
      <c r="B106" s="3" t="s">
        <v>31</v>
      </c>
      <c r="C106" s="3" t="s">
        <v>70</v>
      </c>
      <c r="D106" s="3" t="s">
        <v>296</v>
      </c>
      <c r="E106" s="3">
        <v>1</v>
      </c>
      <c r="F106" s="3">
        <v>6</v>
      </c>
      <c r="G106" s="3">
        <v>4</v>
      </c>
      <c r="H106" s="3">
        <v>2</v>
      </c>
      <c r="I106" s="3">
        <v>2</v>
      </c>
      <c r="J106" s="3">
        <v>1</v>
      </c>
      <c r="K106" s="3">
        <v>1</v>
      </c>
      <c r="L106" s="3" t="s">
        <v>60</v>
      </c>
      <c r="M106" s="3">
        <v>4</v>
      </c>
      <c r="N106" s="3">
        <v>5</v>
      </c>
      <c r="O106" s="3">
        <v>3</v>
      </c>
      <c r="P106" s="3" t="s">
        <v>80</v>
      </c>
      <c r="Q106" s="3" t="s">
        <v>40</v>
      </c>
      <c r="R106" s="3" t="s">
        <v>61</v>
      </c>
      <c r="S106" s="3" t="s">
        <v>38</v>
      </c>
      <c r="T106" s="3" t="s">
        <v>39</v>
      </c>
      <c r="U106" s="3" t="s">
        <v>40</v>
      </c>
      <c r="V106" s="3" t="s">
        <v>40</v>
      </c>
      <c r="W106" s="3" t="s">
        <v>41</v>
      </c>
      <c r="X106" s="3" t="s">
        <v>297</v>
      </c>
      <c r="Y106" s="3" t="s">
        <v>44</v>
      </c>
      <c r="Z106" s="3" t="s">
        <v>44</v>
      </c>
      <c r="AA106" s="3" t="s">
        <v>44</v>
      </c>
      <c r="AB106" s="3" t="s">
        <v>44</v>
      </c>
      <c r="AC106" s="3" t="s">
        <v>44</v>
      </c>
      <c r="AD106" s="3" t="s">
        <v>44</v>
      </c>
      <c r="AE106" s="3" t="s">
        <v>298</v>
      </c>
    </row>
    <row r="107" spans="1:37" ht="15.75" customHeight="1" x14ac:dyDescent="0.25">
      <c r="A107" s="7">
        <v>44388.295983796299</v>
      </c>
      <c r="B107" t="s">
        <v>31</v>
      </c>
      <c r="C107" t="s">
        <v>45</v>
      </c>
      <c r="D107" t="s">
        <v>366</v>
      </c>
      <c r="E107">
        <v>10</v>
      </c>
      <c r="F107">
        <v>7</v>
      </c>
      <c r="G107">
        <v>3</v>
      </c>
      <c r="H107">
        <v>4</v>
      </c>
      <c r="I107">
        <v>3</v>
      </c>
      <c r="J107">
        <v>3</v>
      </c>
      <c r="K107">
        <v>3</v>
      </c>
      <c r="L107" t="s">
        <v>34</v>
      </c>
      <c r="M107">
        <v>3</v>
      </c>
      <c r="N107">
        <v>2</v>
      </c>
      <c r="O107">
        <v>5</v>
      </c>
      <c r="P107" t="s">
        <v>35</v>
      </c>
      <c r="Q107" t="s">
        <v>36</v>
      </c>
      <c r="R107" t="s">
        <v>61</v>
      </c>
      <c r="S107" t="s">
        <v>38</v>
      </c>
      <c r="T107" s="4" t="s">
        <v>83</v>
      </c>
      <c r="U107" t="s">
        <v>40</v>
      </c>
      <c r="V107" t="s">
        <v>40</v>
      </c>
      <c r="W107" t="s">
        <v>41</v>
      </c>
      <c r="X107" t="s">
        <v>367</v>
      </c>
      <c r="Y107" t="s">
        <v>43</v>
      </c>
      <c r="Z107" t="s">
        <v>43</v>
      </c>
      <c r="AA107" t="s">
        <v>44</v>
      </c>
      <c r="AB107" t="s">
        <v>43</v>
      </c>
      <c r="AC107" t="s">
        <v>43</v>
      </c>
      <c r="AD107" t="s">
        <v>44</v>
      </c>
    </row>
    <row r="108" spans="1:37" ht="15.75" customHeight="1" x14ac:dyDescent="0.25">
      <c r="A108" s="7">
        <v>44389.398206018515</v>
      </c>
      <c r="B108" t="s">
        <v>31</v>
      </c>
      <c r="C108" t="s">
        <v>45</v>
      </c>
      <c r="D108" t="s">
        <v>368</v>
      </c>
      <c r="E108">
        <v>1</v>
      </c>
      <c r="F108">
        <v>2</v>
      </c>
      <c r="G108">
        <v>4</v>
      </c>
      <c r="H108">
        <v>2</v>
      </c>
      <c r="I108">
        <v>3</v>
      </c>
      <c r="J108">
        <v>2</v>
      </c>
      <c r="K108">
        <v>3</v>
      </c>
      <c r="L108" t="s">
        <v>60</v>
      </c>
      <c r="M108">
        <v>5</v>
      </c>
      <c r="N108">
        <v>5</v>
      </c>
      <c r="O108">
        <v>3</v>
      </c>
      <c r="P108" t="s">
        <v>80</v>
      </c>
      <c r="Q108" t="s">
        <v>36</v>
      </c>
      <c r="R108" t="s">
        <v>37</v>
      </c>
      <c r="S108" t="s">
        <v>38</v>
      </c>
      <c r="T108" s="4" t="s">
        <v>83</v>
      </c>
      <c r="U108" t="s">
        <v>40</v>
      </c>
      <c r="V108" t="s">
        <v>40</v>
      </c>
      <c r="W108" t="s">
        <v>51</v>
      </c>
      <c r="X108" t="s">
        <v>369</v>
      </c>
      <c r="Y108" t="s">
        <v>44</v>
      </c>
      <c r="Z108" t="s">
        <v>44</v>
      </c>
      <c r="AA108" t="s">
        <v>44</v>
      </c>
      <c r="AB108" t="s">
        <v>44</v>
      </c>
      <c r="AC108" t="s">
        <v>44</v>
      </c>
      <c r="AD108" t="s">
        <v>44</v>
      </c>
      <c r="AE108" t="s">
        <v>370</v>
      </c>
    </row>
    <row r="109" spans="1:37" ht="15.75" customHeight="1" x14ac:dyDescent="0.25">
      <c r="A109" s="7">
        <v>44389.469849537039</v>
      </c>
      <c r="B109" t="s">
        <v>58</v>
      </c>
      <c r="C109" t="s">
        <v>45</v>
      </c>
      <c r="D109" t="s">
        <v>371</v>
      </c>
      <c r="E109">
        <v>2</v>
      </c>
      <c r="F109">
        <v>10</v>
      </c>
      <c r="G109">
        <v>3</v>
      </c>
      <c r="H109">
        <v>4</v>
      </c>
      <c r="I109">
        <v>3</v>
      </c>
      <c r="J109">
        <v>4</v>
      </c>
      <c r="K109">
        <v>5</v>
      </c>
      <c r="L109" t="s">
        <v>34</v>
      </c>
      <c r="M109">
        <v>3</v>
      </c>
      <c r="N109">
        <v>3</v>
      </c>
      <c r="O109">
        <v>5</v>
      </c>
      <c r="P109" t="s">
        <v>48</v>
      </c>
      <c r="Q109" t="s">
        <v>36</v>
      </c>
      <c r="R109" t="s">
        <v>37</v>
      </c>
      <c r="S109" t="s">
        <v>49</v>
      </c>
      <c r="T109" t="s">
        <v>39</v>
      </c>
      <c r="U109" t="s">
        <v>36</v>
      </c>
      <c r="V109" t="s">
        <v>40</v>
      </c>
      <c r="W109" t="s">
        <v>51</v>
      </c>
      <c r="X109" t="s">
        <v>372</v>
      </c>
      <c r="Y109" t="s">
        <v>43</v>
      </c>
      <c r="Z109" t="s">
        <v>43</v>
      </c>
      <c r="AA109" t="s">
        <v>43</v>
      </c>
      <c r="AB109" t="s">
        <v>43</v>
      </c>
      <c r="AC109" t="s">
        <v>43</v>
      </c>
      <c r="AD109" t="s">
        <v>43</v>
      </c>
      <c r="AE109" s="8" t="s">
        <v>373</v>
      </c>
    </row>
    <row r="110" spans="1:37" s="12" customFormat="1" ht="15.75" customHeight="1" x14ac:dyDescent="0.25">
      <c r="A110" s="9">
        <v>44390.535555555558</v>
      </c>
      <c r="B110" s="10" t="s">
        <v>31</v>
      </c>
      <c r="C110" s="10" t="s">
        <v>90</v>
      </c>
      <c r="D110" s="10" t="s">
        <v>374</v>
      </c>
      <c r="E110" s="11">
        <v>2</v>
      </c>
      <c r="F110" s="11">
        <v>10</v>
      </c>
      <c r="G110" s="11">
        <v>3</v>
      </c>
      <c r="H110" s="11">
        <v>4</v>
      </c>
      <c r="I110" s="11">
        <v>3</v>
      </c>
      <c r="J110" s="11">
        <v>3</v>
      </c>
      <c r="K110" s="11">
        <v>5</v>
      </c>
      <c r="L110" s="10" t="s">
        <v>47</v>
      </c>
      <c r="M110" s="11">
        <v>4</v>
      </c>
      <c r="N110" s="11">
        <v>3</v>
      </c>
      <c r="O110" s="11">
        <v>4</v>
      </c>
      <c r="P110" s="10" t="s">
        <v>48</v>
      </c>
      <c r="Q110" s="10" t="s">
        <v>40</v>
      </c>
      <c r="R110" s="10" t="s">
        <v>37</v>
      </c>
      <c r="S110" s="10" t="s">
        <v>49</v>
      </c>
      <c r="T110" s="10" t="s">
        <v>39</v>
      </c>
      <c r="U110" s="10" t="s">
        <v>84</v>
      </c>
      <c r="V110" s="10" t="s">
        <v>36</v>
      </c>
      <c r="W110" s="10" t="s">
        <v>51</v>
      </c>
      <c r="X110" s="10" t="s">
        <v>375</v>
      </c>
      <c r="Y110" s="10" t="s">
        <v>43</v>
      </c>
      <c r="Z110" s="10" t="s">
        <v>43</v>
      </c>
      <c r="AA110" s="10" t="s">
        <v>43</v>
      </c>
      <c r="AB110" s="10" t="s">
        <v>43</v>
      </c>
      <c r="AC110" s="10" t="s">
        <v>43</v>
      </c>
      <c r="AD110" s="10" t="s">
        <v>43</v>
      </c>
      <c r="AE110" s="10"/>
      <c r="AF110" s="10"/>
      <c r="AG110" s="10"/>
      <c r="AH110" s="10"/>
      <c r="AI110" s="10"/>
      <c r="AJ110" s="10"/>
      <c r="AK110" s="10"/>
    </row>
    <row r="111" spans="1:37" s="12" customFormat="1" ht="15.75" customHeight="1" x14ac:dyDescent="0.25">
      <c r="A111" s="9">
        <v>44390.766550925924</v>
      </c>
      <c r="B111" s="10" t="s">
        <v>31</v>
      </c>
      <c r="C111" s="10" t="s">
        <v>45</v>
      </c>
      <c r="D111" s="10" t="s">
        <v>376</v>
      </c>
      <c r="E111" s="11">
        <v>2</v>
      </c>
      <c r="F111" s="11">
        <v>8</v>
      </c>
      <c r="G111" s="11">
        <v>4</v>
      </c>
      <c r="H111" s="11">
        <v>4</v>
      </c>
      <c r="I111" s="11">
        <v>4</v>
      </c>
      <c r="J111" s="11">
        <v>4</v>
      </c>
      <c r="K111" s="11">
        <v>4</v>
      </c>
      <c r="L111" s="10" t="s">
        <v>34</v>
      </c>
      <c r="M111" s="11">
        <v>4</v>
      </c>
      <c r="N111" s="11">
        <v>4</v>
      </c>
      <c r="O111" s="11">
        <v>1</v>
      </c>
      <c r="P111" s="10" t="s">
        <v>35</v>
      </c>
      <c r="Q111" s="10" t="s">
        <v>36</v>
      </c>
      <c r="R111" s="10" t="s">
        <v>38</v>
      </c>
      <c r="S111" s="10" t="s">
        <v>38</v>
      </c>
      <c r="T111" s="10" t="s">
        <v>39</v>
      </c>
      <c r="U111" s="10" t="s">
        <v>84</v>
      </c>
      <c r="V111" s="10" t="s">
        <v>40</v>
      </c>
      <c r="W111" s="10" t="s">
        <v>51</v>
      </c>
      <c r="X111" s="10" t="s">
        <v>377</v>
      </c>
      <c r="Y111" s="10" t="s">
        <v>43</v>
      </c>
      <c r="Z111" s="10" t="s">
        <v>43</v>
      </c>
      <c r="AA111" s="10" t="s">
        <v>43</v>
      </c>
      <c r="AB111" s="10" t="s">
        <v>43</v>
      </c>
      <c r="AC111" s="10" t="s">
        <v>43</v>
      </c>
      <c r="AD111" s="10" t="s">
        <v>43</v>
      </c>
      <c r="AE111" s="13" t="s">
        <v>378</v>
      </c>
      <c r="AF111" s="10"/>
      <c r="AG111" s="10"/>
      <c r="AH111" s="10"/>
      <c r="AI111" s="10"/>
      <c r="AJ111" s="10"/>
      <c r="AK111" s="10"/>
    </row>
    <row r="112" spans="1:37" s="12" customFormat="1" ht="15.75" customHeight="1" x14ac:dyDescent="0.25">
      <c r="A112" s="9">
        <v>44390.860833333332</v>
      </c>
      <c r="B112" s="10" t="s">
        <v>58</v>
      </c>
      <c r="C112" s="10" t="s">
        <v>90</v>
      </c>
      <c r="D112" s="10" t="s">
        <v>379</v>
      </c>
      <c r="E112" s="11">
        <v>1</v>
      </c>
      <c r="F112" s="11">
        <v>9</v>
      </c>
      <c r="G112" s="11">
        <v>4</v>
      </c>
      <c r="H112" s="11">
        <v>3</v>
      </c>
      <c r="I112" s="11">
        <v>4</v>
      </c>
      <c r="J112" s="11">
        <v>4</v>
      </c>
      <c r="K112" s="11">
        <v>2</v>
      </c>
      <c r="L112" s="10" t="s">
        <v>34</v>
      </c>
      <c r="M112" s="11">
        <v>2</v>
      </c>
      <c r="N112" s="11">
        <v>2</v>
      </c>
      <c r="O112" s="11">
        <v>3</v>
      </c>
      <c r="P112" s="10" t="s">
        <v>55</v>
      </c>
      <c r="Q112" s="10" t="s">
        <v>36</v>
      </c>
      <c r="R112" s="10" t="s">
        <v>38</v>
      </c>
      <c r="S112" s="10" t="s">
        <v>38</v>
      </c>
      <c r="T112" s="10" t="s">
        <v>39</v>
      </c>
      <c r="U112" s="10" t="s">
        <v>36</v>
      </c>
      <c r="V112" s="10" t="s">
        <v>40</v>
      </c>
      <c r="W112" s="10" t="s">
        <v>41</v>
      </c>
      <c r="X112" s="10" t="s">
        <v>380</v>
      </c>
      <c r="Y112" s="10" t="s">
        <v>44</v>
      </c>
      <c r="Z112" s="10" t="s">
        <v>43</v>
      </c>
      <c r="AA112" s="10" t="s">
        <v>43</v>
      </c>
      <c r="AB112" s="10" t="s">
        <v>43</v>
      </c>
      <c r="AC112" s="10" t="s">
        <v>43</v>
      </c>
      <c r="AD112" s="10" t="s">
        <v>44</v>
      </c>
      <c r="AE112" s="13" t="s">
        <v>381</v>
      </c>
      <c r="AF112" s="10"/>
      <c r="AG112" s="10"/>
      <c r="AH112" s="10"/>
      <c r="AI112" s="10"/>
      <c r="AJ112" s="10"/>
      <c r="AK112" s="10"/>
    </row>
    <row r="113" spans="1:37" s="12" customFormat="1" ht="15.75" customHeight="1" x14ac:dyDescent="0.25">
      <c r="A113" s="9">
        <v>44390.886423611111</v>
      </c>
      <c r="B113" s="10" t="s">
        <v>58</v>
      </c>
      <c r="C113" s="10" t="s">
        <v>70</v>
      </c>
      <c r="D113" s="10" t="s">
        <v>382</v>
      </c>
      <c r="E113" s="11">
        <v>1</v>
      </c>
      <c r="F113" s="11">
        <v>10</v>
      </c>
      <c r="G113" s="11">
        <v>2</v>
      </c>
      <c r="H113" s="11">
        <v>3</v>
      </c>
      <c r="I113" s="11">
        <v>2</v>
      </c>
      <c r="J113" s="11">
        <v>3</v>
      </c>
      <c r="K113" s="11">
        <v>5</v>
      </c>
      <c r="L113" s="10" t="s">
        <v>34</v>
      </c>
      <c r="M113" s="11">
        <v>4</v>
      </c>
      <c r="N113" s="11">
        <v>3</v>
      </c>
      <c r="O113" s="11">
        <v>5</v>
      </c>
      <c r="P113" s="10" t="s">
        <v>35</v>
      </c>
      <c r="Q113" s="10" t="s">
        <v>40</v>
      </c>
      <c r="R113" s="10" t="s">
        <v>38</v>
      </c>
      <c r="S113" s="10" t="s">
        <v>49</v>
      </c>
      <c r="T113" s="10" t="s">
        <v>83</v>
      </c>
      <c r="U113" s="10" t="s">
        <v>84</v>
      </c>
      <c r="V113" s="10" t="s">
        <v>40</v>
      </c>
      <c r="W113" s="10" t="s">
        <v>51</v>
      </c>
      <c r="X113" s="10" t="s">
        <v>105</v>
      </c>
      <c r="Y113" s="10" t="s">
        <v>43</v>
      </c>
      <c r="Z113" s="10" t="s">
        <v>43</v>
      </c>
      <c r="AA113" s="10" t="s">
        <v>43</v>
      </c>
      <c r="AB113" s="10" t="s">
        <v>43</v>
      </c>
      <c r="AC113" s="10" t="s">
        <v>43</v>
      </c>
      <c r="AD113" s="10" t="s">
        <v>43</v>
      </c>
      <c r="AE113" s="10"/>
      <c r="AF113" s="10"/>
      <c r="AG113" s="10"/>
      <c r="AH113" s="10"/>
      <c r="AI113" s="10"/>
      <c r="AJ113" s="10"/>
      <c r="AK113" s="10"/>
    </row>
    <row r="114" spans="1:37" s="12" customFormat="1" ht="15.75" customHeight="1" x14ac:dyDescent="0.25">
      <c r="A114" s="9">
        <v>44391.359282407408</v>
      </c>
      <c r="B114" s="10" t="s">
        <v>31</v>
      </c>
      <c r="C114" s="10" t="s">
        <v>32</v>
      </c>
      <c r="D114" s="10" t="s">
        <v>383</v>
      </c>
      <c r="E114" s="11">
        <v>1</v>
      </c>
      <c r="F114" s="11">
        <v>10</v>
      </c>
      <c r="G114" s="11">
        <v>2</v>
      </c>
      <c r="H114" s="11">
        <v>4</v>
      </c>
      <c r="I114" s="11">
        <v>2</v>
      </c>
      <c r="J114" s="11">
        <v>3</v>
      </c>
      <c r="K114" s="11">
        <v>5</v>
      </c>
      <c r="L114" s="10" t="s">
        <v>34</v>
      </c>
      <c r="M114" s="11">
        <v>4</v>
      </c>
      <c r="N114" s="11">
        <v>5</v>
      </c>
      <c r="O114" s="11">
        <v>5</v>
      </c>
      <c r="P114" s="10" t="s">
        <v>48</v>
      </c>
      <c r="Q114" s="10" t="s">
        <v>88</v>
      </c>
      <c r="R114" s="10" t="s">
        <v>61</v>
      </c>
      <c r="S114" s="10" t="s">
        <v>61</v>
      </c>
      <c r="T114" s="10" t="s">
        <v>83</v>
      </c>
      <c r="U114" s="10" t="s">
        <v>84</v>
      </c>
      <c r="V114" s="10" t="s">
        <v>84</v>
      </c>
      <c r="W114" s="10" t="s">
        <v>269</v>
      </c>
      <c r="X114" s="10" t="s">
        <v>384</v>
      </c>
      <c r="Y114" s="10" t="s">
        <v>43</v>
      </c>
      <c r="Z114" s="10" t="s">
        <v>43</v>
      </c>
      <c r="AA114" s="10" t="s">
        <v>43</v>
      </c>
      <c r="AB114" s="10" t="s">
        <v>43</v>
      </c>
      <c r="AC114" s="10" t="s">
        <v>43</v>
      </c>
      <c r="AD114" s="10" t="s">
        <v>43</v>
      </c>
      <c r="AE114" s="13" t="s">
        <v>385</v>
      </c>
      <c r="AF114" s="10"/>
      <c r="AG114" s="10"/>
      <c r="AH114" s="10"/>
      <c r="AI114" s="10"/>
      <c r="AJ114" s="10"/>
      <c r="AK114" s="10"/>
    </row>
    <row r="115" spans="1:37" s="12" customFormat="1" ht="15.75" customHeight="1" x14ac:dyDescent="0.25">
      <c r="A115" s="9">
        <v>44391.428703703707</v>
      </c>
      <c r="B115" s="10" t="s">
        <v>58</v>
      </c>
      <c r="C115" s="10" t="s">
        <v>90</v>
      </c>
      <c r="D115" s="10" t="s">
        <v>386</v>
      </c>
      <c r="E115" s="11">
        <v>1</v>
      </c>
      <c r="F115" s="11">
        <v>4</v>
      </c>
      <c r="G115" s="11">
        <v>2</v>
      </c>
      <c r="H115" s="11">
        <v>1</v>
      </c>
      <c r="I115" s="11">
        <v>1</v>
      </c>
      <c r="J115" s="11">
        <v>1</v>
      </c>
      <c r="K115" s="11">
        <v>3</v>
      </c>
      <c r="L115" s="10" t="s">
        <v>34</v>
      </c>
      <c r="M115" s="11">
        <v>2</v>
      </c>
      <c r="N115" s="11">
        <v>1</v>
      </c>
      <c r="O115" s="11">
        <v>4</v>
      </c>
      <c r="P115" s="10" t="s">
        <v>55</v>
      </c>
      <c r="Q115" s="10" t="s">
        <v>40</v>
      </c>
      <c r="R115" s="10" t="s">
        <v>61</v>
      </c>
      <c r="S115" s="10" t="s">
        <v>38</v>
      </c>
      <c r="T115" s="10" t="s">
        <v>74</v>
      </c>
      <c r="U115" s="10" t="s">
        <v>40</v>
      </c>
      <c r="V115" s="10" t="s">
        <v>40</v>
      </c>
      <c r="W115" s="10" t="s">
        <v>41</v>
      </c>
      <c r="X115" s="10" t="s">
        <v>105</v>
      </c>
      <c r="Y115" s="10" t="s">
        <v>65</v>
      </c>
      <c r="Z115" s="10" t="s">
        <v>44</v>
      </c>
      <c r="AA115" s="10" t="s">
        <v>43</v>
      </c>
      <c r="AB115" s="10" t="s">
        <v>44</v>
      </c>
      <c r="AC115" s="10" t="s">
        <v>43</v>
      </c>
      <c r="AD115" s="10" t="s">
        <v>44</v>
      </c>
      <c r="AE115" s="13" t="s">
        <v>387</v>
      </c>
      <c r="AF115" s="10"/>
      <c r="AG115" s="10"/>
      <c r="AH115" s="10"/>
      <c r="AI115" s="10"/>
      <c r="AJ115" s="10"/>
      <c r="AK115" s="10"/>
    </row>
    <row r="116" spans="1:37" s="12" customFormat="1" ht="15.75" customHeight="1" x14ac:dyDescent="0.25">
      <c r="A116" s="9">
        <v>44391.447326388887</v>
      </c>
      <c r="B116" s="10" t="s">
        <v>58</v>
      </c>
      <c r="C116" s="10" t="s">
        <v>32</v>
      </c>
      <c r="D116" s="10" t="s">
        <v>388</v>
      </c>
      <c r="E116" s="11">
        <v>1</v>
      </c>
      <c r="F116" s="11">
        <v>7</v>
      </c>
      <c r="G116" s="11">
        <v>4</v>
      </c>
      <c r="H116" s="11">
        <v>3</v>
      </c>
      <c r="I116" s="11">
        <v>4</v>
      </c>
      <c r="J116" s="11">
        <v>3</v>
      </c>
      <c r="K116" s="11">
        <v>3</v>
      </c>
      <c r="L116" s="10" t="s">
        <v>60</v>
      </c>
      <c r="M116" s="11">
        <v>5</v>
      </c>
      <c r="N116" s="11">
        <v>4</v>
      </c>
      <c r="O116" s="11">
        <v>5</v>
      </c>
      <c r="P116" s="10" t="s">
        <v>55</v>
      </c>
      <c r="Q116" s="10" t="s">
        <v>36</v>
      </c>
      <c r="R116" s="10" t="s">
        <v>61</v>
      </c>
      <c r="S116" s="10" t="s">
        <v>61</v>
      </c>
      <c r="T116" s="10" t="s">
        <v>50</v>
      </c>
      <c r="U116" s="10" t="s">
        <v>36</v>
      </c>
      <c r="V116" s="10" t="s">
        <v>40</v>
      </c>
      <c r="W116" s="10" t="s">
        <v>41</v>
      </c>
      <c r="X116" s="10" t="s">
        <v>389</v>
      </c>
      <c r="Y116" s="10" t="s">
        <v>44</v>
      </c>
      <c r="Z116" s="10" t="s">
        <v>44</v>
      </c>
      <c r="AA116" s="10" t="s">
        <v>44</v>
      </c>
      <c r="AB116" s="10" t="s">
        <v>44</v>
      </c>
      <c r="AC116" s="10" t="s">
        <v>43</v>
      </c>
      <c r="AD116" s="10" t="s">
        <v>43</v>
      </c>
      <c r="AE116" s="10"/>
      <c r="AF116" s="10"/>
      <c r="AG116" s="10"/>
      <c r="AH116" s="10"/>
      <c r="AI116" s="10"/>
      <c r="AJ116" s="10"/>
      <c r="AK116" s="10"/>
    </row>
    <row r="117" spans="1:37" ht="15.75" customHeight="1" x14ac:dyDescent="0.25">
      <c r="A117" s="9">
        <v>44391.621898148151</v>
      </c>
      <c r="B117" s="10" t="s">
        <v>31</v>
      </c>
      <c r="C117" s="10" t="s">
        <v>45</v>
      </c>
      <c r="D117" s="10" t="s">
        <v>366</v>
      </c>
      <c r="E117" s="11">
        <v>1</v>
      </c>
      <c r="F117" s="11">
        <v>10</v>
      </c>
      <c r="G117" s="11">
        <v>2</v>
      </c>
      <c r="H117" s="11">
        <v>3</v>
      </c>
      <c r="I117" s="11">
        <v>4</v>
      </c>
      <c r="J117" s="11">
        <v>3</v>
      </c>
      <c r="K117" s="11">
        <v>4</v>
      </c>
      <c r="L117" s="10" t="s">
        <v>34</v>
      </c>
      <c r="M117" s="11">
        <v>3</v>
      </c>
      <c r="N117" s="11">
        <v>2</v>
      </c>
      <c r="O117" s="11">
        <v>5</v>
      </c>
      <c r="P117" s="10" t="s">
        <v>55</v>
      </c>
      <c r="Q117" s="10" t="s">
        <v>36</v>
      </c>
      <c r="R117" s="10" t="s">
        <v>38</v>
      </c>
      <c r="S117" s="10" t="s">
        <v>38</v>
      </c>
      <c r="T117" s="10" t="s">
        <v>39</v>
      </c>
      <c r="U117" s="10" t="s">
        <v>36</v>
      </c>
      <c r="V117" s="10" t="s">
        <v>40</v>
      </c>
      <c r="W117" s="10" t="s">
        <v>41</v>
      </c>
      <c r="X117" s="10" t="s">
        <v>390</v>
      </c>
      <c r="Y117" s="10" t="s">
        <v>44</v>
      </c>
      <c r="Z117" s="10" t="s">
        <v>43</v>
      </c>
      <c r="AA117" s="10" t="s">
        <v>43</v>
      </c>
      <c r="AB117" s="10" t="s">
        <v>44</v>
      </c>
      <c r="AC117" s="10" t="s">
        <v>44</v>
      </c>
      <c r="AD117" s="10" t="s">
        <v>44</v>
      </c>
      <c r="AE117" s="10"/>
      <c r="AF117" s="10"/>
      <c r="AG117" s="10"/>
      <c r="AH117" s="10"/>
      <c r="AI117" s="10"/>
      <c r="AJ117" s="10"/>
      <c r="AK117" s="10"/>
    </row>
    <row r="118" spans="1:37" ht="15.75" customHeight="1" x14ac:dyDescent="0.25">
      <c r="A118" s="9">
        <v>44391.633020833331</v>
      </c>
      <c r="B118" s="10" t="s">
        <v>58</v>
      </c>
      <c r="C118" s="10" t="s">
        <v>32</v>
      </c>
      <c r="D118" s="10" t="s">
        <v>391</v>
      </c>
      <c r="E118" s="11">
        <v>2</v>
      </c>
      <c r="F118" s="11">
        <v>2</v>
      </c>
      <c r="G118" s="11">
        <v>3</v>
      </c>
      <c r="H118" s="11">
        <v>3</v>
      </c>
      <c r="I118" s="11">
        <v>3</v>
      </c>
      <c r="J118" s="11">
        <v>3</v>
      </c>
      <c r="K118" s="11">
        <v>3</v>
      </c>
      <c r="L118" s="10" t="s">
        <v>47</v>
      </c>
      <c r="M118" s="11">
        <v>3</v>
      </c>
      <c r="N118" s="11">
        <v>3</v>
      </c>
      <c r="O118" s="11">
        <v>5</v>
      </c>
      <c r="P118" s="10" t="s">
        <v>55</v>
      </c>
      <c r="Q118" s="10" t="s">
        <v>36</v>
      </c>
      <c r="R118" s="10" t="s">
        <v>61</v>
      </c>
      <c r="S118" s="10" t="s">
        <v>61</v>
      </c>
      <c r="T118" s="10" t="s">
        <v>39</v>
      </c>
      <c r="U118" s="10" t="s">
        <v>36</v>
      </c>
      <c r="V118" s="10" t="s">
        <v>36</v>
      </c>
      <c r="W118" s="10" t="s">
        <v>51</v>
      </c>
      <c r="X118" s="10" t="s">
        <v>392</v>
      </c>
      <c r="Y118" s="10" t="s">
        <v>43</v>
      </c>
      <c r="Z118" s="10" t="s">
        <v>43</v>
      </c>
      <c r="AA118" s="10" t="s">
        <v>43</v>
      </c>
      <c r="AB118" s="10" t="s">
        <v>43</v>
      </c>
      <c r="AC118" s="10" t="s">
        <v>43</v>
      </c>
      <c r="AD118" s="10" t="s">
        <v>43</v>
      </c>
      <c r="AE118" s="10"/>
      <c r="AF118" s="10"/>
      <c r="AG118" s="10"/>
      <c r="AH118" s="10"/>
      <c r="AI118" s="10"/>
      <c r="AJ118" s="10"/>
      <c r="AK118" s="10"/>
    </row>
    <row r="119" spans="1:37" ht="15.75" customHeight="1" x14ac:dyDescent="0.25">
      <c r="A119" s="9">
        <v>44391.865578703706</v>
      </c>
      <c r="B119" s="10" t="s">
        <v>31</v>
      </c>
      <c r="C119" s="10" t="s">
        <v>32</v>
      </c>
      <c r="D119" s="10" t="s">
        <v>393</v>
      </c>
      <c r="E119" s="11">
        <v>1</v>
      </c>
      <c r="F119" s="11">
        <v>10</v>
      </c>
      <c r="G119" s="11">
        <v>4</v>
      </c>
      <c r="H119" s="11">
        <v>4</v>
      </c>
      <c r="I119" s="11">
        <v>3</v>
      </c>
      <c r="J119" s="11">
        <v>3</v>
      </c>
      <c r="K119" s="11">
        <v>2</v>
      </c>
      <c r="L119" s="10" t="s">
        <v>60</v>
      </c>
      <c r="M119" s="11">
        <v>4</v>
      </c>
      <c r="N119" s="11">
        <v>4</v>
      </c>
      <c r="O119" s="11">
        <v>4</v>
      </c>
      <c r="P119" s="10" t="s">
        <v>35</v>
      </c>
      <c r="Q119" s="10" t="s">
        <v>40</v>
      </c>
      <c r="R119" s="10" t="s">
        <v>61</v>
      </c>
      <c r="S119" s="10" t="s">
        <v>38</v>
      </c>
      <c r="T119" s="10" t="s">
        <v>39</v>
      </c>
      <c r="U119" s="10" t="s">
        <v>36</v>
      </c>
      <c r="V119" s="10" t="s">
        <v>40</v>
      </c>
      <c r="W119" s="10" t="s">
        <v>41</v>
      </c>
      <c r="X119" s="10" t="s">
        <v>394</v>
      </c>
      <c r="Y119" s="10" t="s">
        <v>43</v>
      </c>
      <c r="Z119" s="10" t="s">
        <v>43</v>
      </c>
      <c r="AA119" s="10" t="s">
        <v>44</v>
      </c>
      <c r="AB119" s="10" t="s">
        <v>43</v>
      </c>
      <c r="AC119" s="10" t="s">
        <v>44</v>
      </c>
      <c r="AD119" s="10" t="s">
        <v>44</v>
      </c>
      <c r="AE119" s="13" t="s">
        <v>395</v>
      </c>
      <c r="AF119" s="10"/>
      <c r="AG119" s="10"/>
      <c r="AH119" s="10"/>
      <c r="AI119" s="10"/>
      <c r="AJ119" s="10"/>
      <c r="AK119" s="10"/>
    </row>
    <row r="120" spans="1:37" ht="15.75" customHeight="1" x14ac:dyDescent="0.25">
      <c r="A120" s="9">
        <v>44392.250231481485</v>
      </c>
      <c r="B120" s="10" t="s">
        <v>31</v>
      </c>
      <c r="C120" s="10" t="s">
        <v>45</v>
      </c>
      <c r="D120" s="10" t="s">
        <v>396</v>
      </c>
      <c r="E120" s="11">
        <v>2</v>
      </c>
      <c r="F120" s="11">
        <v>3</v>
      </c>
      <c r="G120" s="11">
        <v>4</v>
      </c>
      <c r="H120" s="11">
        <v>2</v>
      </c>
      <c r="I120" s="11">
        <v>3</v>
      </c>
      <c r="J120" s="11">
        <v>2</v>
      </c>
      <c r="K120" s="11">
        <v>3</v>
      </c>
      <c r="L120" s="10" t="s">
        <v>47</v>
      </c>
      <c r="M120" s="11">
        <v>4</v>
      </c>
      <c r="N120" s="11">
        <v>4</v>
      </c>
      <c r="O120" s="11">
        <v>4</v>
      </c>
      <c r="P120" s="10" t="s">
        <v>55</v>
      </c>
      <c r="Q120" s="10" t="s">
        <v>88</v>
      </c>
      <c r="R120" s="10" t="s">
        <v>61</v>
      </c>
      <c r="S120" s="10" t="s">
        <v>61</v>
      </c>
      <c r="T120" s="10" t="s">
        <v>83</v>
      </c>
      <c r="U120" s="10" t="s">
        <v>36</v>
      </c>
      <c r="V120" s="10" t="s">
        <v>40</v>
      </c>
      <c r="W120" s="10" t="s">
        <v>41</v>
      </c>
      <c r="X120" s="10" t="s">
        <v>397</v>
      </c>
      <c r="Y120" s="10" t="s">
        <v>44</v>
      </c>
      <c r="Z120" s="10" t="s">
        <v>44</v>
      </c>
      <c r="AA120" s="10" t="s">
        <v>44</v>
      </c>
      <c r="AB120" s="10" t="s">
        <v>44</v>
      </c>
      <c r="AC120" s="10" t="s">
        <v>44</v>
      </c>
      <c r="AD120" s="10" t="s">
        <v>44</v>
      </c>
      <c r="AE120" s="10"/>
      <c r="AF120" s="10"/>
      <c r="AG120" s="10"/>
      <c r="AH120" s="10"/>
      <c r="AI120" s="10"/>
      <c r="AJ120" s="10"/>
      <c r="AK120" s="10"/>
    </row>
    <row r="121" spans="1:37" ht="15.75" customHeight="1" x14ac:dyDescent="0.25">
      <c r="A121" s="9">
        <v>44392.303449074076</v>
      </c>
      <c r="B121" s="10" t="s">
        <v>31</v>
      </c>
      <c r="C121" s="10" t="s">
        <v>45</v>
      </c>
      <c r="D121" s="10" t="s">
        <v>398</v>
      </c>
      <c r="E121" s="11">
        <v>5</v>
      </c>
      <c r="F121" s="11">
        <v>10</v>
      </c>
      <c r="G121" s="11">
        <v>4</v>
      </c>
      <c r="H121" s="11">
        <v>4</v>
      </c>
      <c r="I121" s="11">
        <v>4</v>
      </c>
      <c r="J121" s="11">
        <v>3</v>
      </c>
      <c r="K121" s="11">
        <v>4</v>
      </c>
      <c r="L121" s="10" t="s">
        <v>47</v>
      </c>
      <c r="M121" s="11">
        <v>3</v>
      </c>
      <c r="N121" s="11">
        <v>4</v>
      </c>
      <c r="O121" s="11">
        <v>4</v>
      </c>
      <c r="P121" s="10" t="s">
        <v>35</v>
      </c>
      <c r="Q121" s="10" t="s">
        <v>40</v>
      </c>
      <c r="R121" s="10" t="s">
        <v>37</v>
      </c>
      <c r="S121" s="10" t="s">
        <v>49</v>
      </c>
      <c r="T121" s="10" t="s">
        <v>39</v>
      </c>
      <c r="U121" s="10" t="s">
        <v>40</v>
      </c>
      <c r="V121" s="10" t="s">
        <v>40</v>
      </c>
      <c r="W121" s="10" t="s">
        <v>51</v>
      </c>
      <c r="X121" s="10" t="s">
        <v>399</v>
      </c>
      <c r="Y121" s="10" t="s">
        <v>43</v>
      </c>
      <c r="Z121" s="10" t="s">
        <v>43</v>
      </c>
      <c r="AA121" s="10" t="s">
        <v>43</v>
      </c>
      <c r="AB121" s="10" t="s">
        <v>43</v>
      </c>
      <c r="AC121" s="10" t="s">
        <v>43</v>
      </c>
      <c r="AD121" s="10" t="s">
        <v>43</v>
      </c>
      <c r="AE121" s="10"/>
      <c r="AF121" s="10"/>
      <c r="AG121" s="10"/>
      <c r="AH121" s="10"/>
      <c r="AI121" s="10"/>
      <c r="AJ121" s="10"/>
      <c r="AK121" s="10"/>
    </row>
    <row r="122" spans="1:37" ht="15.75" customHeight="1" x14ac:dyDescent="0.25">
      <c r="A122" s="9">
        <v>44392.689444444448</v>
      </c>
      <c r="B122" s="10" t="s">
        <v>58</v>
      </c>
      <c r="C122" s="10" t="s">
        <v>32</v>
      </c>
      <c r="D122" s="10" t="s">
        <v>400</v>
      </c>
      <c r="E122" s="11">
        <v>2</v>
      </c>
      <c r="F122" s="11">
        <v>9</v>
      </c>
      <c r="G122" s="11">
        <v>3</v>
      </c>
      <c r="H122" s="11">
        <v>2</v>
      </c>
      <c r="I122" s="11">
        <v>3</v>
      </c>
      <c r="J122" s="11">
        <v>1</v>
      </c>
      <c r="K122" s="11">
        <v>3</v>
      </c>
      <c r="L122" s="10" t="s">
        <v>60</v>
      </c>
      <c r="M122" s="11">
        <v>5</v>
      </c>
      <c r="N122" s="11">
        <v>5</v>
      </c>
      <c r="O122" s="11">
        <v>2</v>
      </c>
      <c r="P122" s="10" t="s">
        <v>55</v>
      </c>
      <c r="Q122" s="10" t="s">
        <v>88</v>
      </c>
      <c r="R122" s="10" t="s">
        <v>38</v>
      </c>
      <c r="S122" s="10" t="s">
        <v>61</v>
      </c>
      <c r="T122" s="10" t="s">
        <v>83</v>
      </c>
      <c r="U122" s="10" t="s">
        <v>84</v>
      </c>
      <c r="V122" s="10" t="s">
        <v>40</v>
      </c>
      <c r="W122" s="10" t="s">
        <v>41</v>
      </c>
      <c r="X122" s="10" t="s">
        <v>401</v>
      </c>
      <c r="Y122" s="10" t="s">
        <v>44</v>
      </c>
      <c r="Z122" s="10" t="s">
        <v>44</v>
      </c>
      <c r="AA122" s="10" t="s">
        <v>44</v>
      </c>
      <c r="AB122" s="10" t="s">
        <v>44</v>
      </c>
      <c r="AC122" s="10" t="s">
        <v>44</v>
      </c>
      <c r="AD122" s="10" t="s">
        <v>44</v>
      </c>
      <c r="AE122" s="13" t="s">
        <v>402</v>
      </c>
      <c r="AF122" s="10"/>
      <c r="AG122" s="10"/>
      <c r="AH122" s="10"/>
      <c r="AI122" s="10"/>
      <c r="AJ122" s="10"/>
      <c r="AK122" s="10"/>
    </row>
    <row r="123" spans="1:37" ht="15.75" customHeight="1" x14ac:dyDescent="0.25">
      <c r="A123" s="9">
        <v>44393.323125000003</v>
      </c>
      <c r="B123" s="10" t="s">
        <v>31</v>
      </c>
      <c r="C123" s="10" t="s">
        <v>53</v>
      </c>
      <c r="D123" s="10" t="s">
        <v>403</v>
      </c>
      <c r="E123" s="11">
        <v>1</v>
      </c>
      <c r="F123" s="11">
        <v>9</v>
      </c>
      <c r="G123" s="11">
        <v>4</v>
      </c>
      <c r="H123" s="11">
        <v>3</v>
      </c>
      <c r="I123" s="11">
        <v>4</v>
      </c>
      <c r="J123" s="11">
        <v>3</v>
      </c>
      <c r="K123" s="11">
        <v>5</v>
      </c>
      <c r="L123" s="10" t="s">
        <v>60</v>
      </c>
      <c r="M123" s="11">
        <v>4</v>
      </c>
      <c r="N123" s="11">
        <v>4</v>
      </c>
      <c r="O123" s="11">
        <v>4</v>
      </c>
      <c r="P123" s="10" t="s">
        <v>55</v>
      </c>
      <c r="Q123" s="10" t="s">
        <v>40</v>
      </c>
      <c r="R123" s="10" t="s">
        <v>38</v>
      </c>
      <c r="S123" s="10" t="s">
        <v>49</v>
      </c>
      <c r="T123" s="10" t="s">
        <v>39</v>
      </c>
      <c r="U123" s="10" t="s">
        <v>36</v>
      </c>
      <c r="V123" s="10" t="s">
        <v>40</v>
      </c>
      <c r="W123" s="10" t="s">
        <v>41</v>
      </c>
      <c r="X123" s="10" t="s">
        <v>404</v>
      </c>
      <c r="Y123" s="10" t="s">
        <v>44</v>
      </c>
      <c r="Z123" s="10" t="s">
        <v>44</v>
      </c>
      <c r="AA123" s="10" t="s">
        <v>44</v>
      </c>
      <c r="AB123" s="10" t="s">
        <v>44</v>
      </c>
      <c r="AC123" s="10" t="s">
        <v>43</v>
      </c>
      <c r="AD123" s="10" t="s">
        <v>43</v>
      </c>
      <c r="AE123" s="10"/>
      <c r="AF123" s="10"/>
      <c r="AG123" s="10"/>
      <c r="AH123" s="10"/>
      <c r="AI123" s="10"/>
      <c r="AJ123" s="10"/>
      <c r="AK123" s="10"/>
    </row>
    <row r="124" spans="1:37" ht="15.75" customHeight="1" x14ac:dyDescent="0.25">
      <c r="A124" s="9">
        <v>44393.438333333332</v>
      </c>
      <c r="B124" s="10" t="s">
        <v>58</v>
      </c>
      <c r="C124" s="10" t="s">
        <v>32</v>
      </c>
      <c r="D124" s="10" t="s">
        <v>405</v>
      </c>
      <c r="E124" s="11">
        <v>2</v>
      </c>
      <c r="F124" s="11">
        <v>4</v>
      </c>
      <c r="G124" s="11">
        <v>1</v>
      </c>
      <c r="H124" s="11">
        <v>3</v>
      </c>
      <c r="I124" s="11">
        <v>2</v>
      </c>
      <c r="J124" s="11">
        <v>4</v>
      </c>
      <c r="K124" s="11">
        <v>4</v>
      </c>
      <c r="L124" s="10" t="s">
        <v>47</v>
      </c>
      <c r="M124" s="11">
        <v>3</v>
      </c>
      <c r="N124" s="11">
        <v>3</v>
      </c>
      <c r="O124" s="11">
        <v>5</v>
      </c>
      <c r="P124" s="10" t="s">
        <v>55</v>
      </c>
      <c r="Q124" s="10" t="s">
        <v>88</v>
      </c>
      <c r="R124" s="10" t="s">
        <v>37</v>
      </c>
      <c r="S124" s="10" t="s">
        <v>61</v>
      </c>
      <c r="T124" s="10" t="s">
        <v>50</v>
      </c>
      <c r="U124" s="10" t="s">
        <v>36</v>
      </c>
      <c r="V124" s="10" t="s">
        <v>36</v>
      </c>
      <c r="W124" s="10" t="s">
        <v>51</v>
      </c>
      <c r="X124" s="10" t="s">
        <v>406</v>
      </c>
      <c r="Y124" s="10" t="s">
        <v>44</v>
      </c>
      <c r="Z124" s="10" t="s">
        <v>43</v>
      </c>
      <c r="AA124" s="10" t="s">
        <v>44</v>
      </c>
      <c r="AB124" s="10" t="s">
        <v>43</v>
      </c>
      <c r="AC124" s="10" t="s">
        <v>43</v>
      </c>
      <c r="AD124" s="10" t="s">
        <v>43</v>
      </c>
      <c r="AE124" s="13" t="s">
        <v>407</v>
      </c>
      <c r="AF124" s="10"/>
      <c r="AG124" s="10"/>
      <c r="AH124" s="10"/>
      <c r="AI124" s="10"/>
      <c r="AJ124" s="10"/>
      <c r="AK124" s="10"/>
    </row>
    <row r="125" spans="1:37" ht="15.75" customHeight="1" x14ac:dyDescent="0.25">
      <c r="A125" s="9">
        <v>44393.576655092591</v>
      </c>
      <c r="B125" s="10" t="s">
        <v>31</v>
      </c>
      <c r="C125" s="10" t="s">
        <v>32</v>
      </c>
      <c r="D125" s="10" t="s">
        <v>408</v>
      </c>
      <c r="E125" s="11">
        <v>2</v>
      </c>
      <c r="F125" s="11">
        <v>9</v>
      </c>
      <c r="G125" s="11">
        <v>3</v>
      </c>
      <c r="H125" s="11">
        <v>3</v>
      </c>
      <c r="I125" s="11">
        <v>2</v>
      </c>
      <c r="J125" s="11">
        <v>3</v>
      </c>
      <c r="K125" s="11">
        <v>4</v>
      </c>
      <c r="L125" s="10" t="s">
        <v>60</v>
      </c>
      <c r="M125" s="11">
        <v>5</v>
      </c>
      <c r="N125" s="11">
        <v>4</v>
      </c>
      <c r="O125" s="11">
        <v>4</v>
      </c>
      <c r="P125" s="10" t="s">
        <v>35</v>
      </c>
      <c r="Q125" s="10" t="s">
        <v>88</v>
      </c>
      <c r="R125" s="10" t="s">
        <v>38</v>
      </c>
      <c r="S125" s="10" t="s">
        <v>61</v>
      </c>
      <c r="T125" s="10" t="s">
        <v>39</v>
      </c>
      <c r="U125" s="10" t="s">
        <v>84</v>
      </c>
      <c r="V125" s="10" t="s">
        <v>40</v>
      </c>
      <c r="W125" s="10" t="s">
        <v>41</v>
      </c>
      <c r="X125" s="10" t="s">
        <v>409</v>
      </c>
      <c r="Y125" s="10" t="s">
        <v>43</v>
      </c>
      <c r="Z125" s="10" t="s">
        <v>44</v>
      </c>
      <c r="AA125" s="10" t="s">
        <v>44</v>
      </c>
      <c r="AB125" s="10" t="s">
        <v>44</v>
      </c>
      <c r="AC125" s="10" t="s">
        <v>43</v>
      </c>
      <c r="AD125" s="10" t="s">
        <v>43</v>
      </c>
      <c r="AE125" s="13" t="s">
        <v>410</v>
      </c>
      <c r="AF125" s="10"/>
      <c r="AG125" s="10"/>
      <c r="AH125" s="10"/>
      <c r="AI125" s="10"/>
      <c r="AJ125" s="10"/>
      <c r="AK125" s="10"/>
    </row>
    <row r="126" spans="1:37" ht="15.75" customHeight="1" x14ac:dyDescent="0.25">
      <c r="A126" s="9">
        <v>44393.584583333337</v>
      </c>
      <c r="B126" s="10" t="s">
        <v>31</v>
      </c>
      <c r="C126" s="10" t="s">
        <v>90</v>
      </c>
      <c r="D126" s="10" t="s">
        <v>411</v>
      </c>
      <c r="E126" s="11">
        <v>1</v>
      </c>
      <c r="F126" s="11">
        <v>9</v>
      </c>
      <c r="G126" s="11">
        <v>4</v>
      </c>
      <c r="H126" s="11">
        <v>4</v>
      </c>
      <c r="I126" s="11">
        <v>4</v>
      </c>
      <c r="J126" s="11">
        <v>4</v>
      </c>
      <c r="K126" s="11">
        <v>3</v>
      </c>
      <c r="L126" s="10" t="s">
        <v>60</v>
      </c>
      <c r="M126" s="11">
        <v>5</v>
      </c>
      <c r="N126" s="11">
        <v>5</v>
      </c>
      <c r="O126" s="11">
        <v>5</v>
      </c>
      <c r="P126" s="10" t="s">
        <v>55</v>
      </c>
      <c r="Q126" s="10" t="s">
        <v>36</v>
      </c>
      <c r="R126" s="10" t="s">
        <v>38</v>
      </c>
      <c r="S126" s="10" t="s">
        <v>49</v>
      </c>
      <c r="T126" s="10" t="s">
        <v>39</v>
      </c>
      <c r="U126" s="10" t="s">
        <v>36</v>
      </c>
      <c r="V126" s="10" t="s">
        <v>40</v>
      </c>
      <c r="W126" s="10" t="s">
        <v>41</v>
      </c>
      <c r="X126" s="10" t="s">
        <v>412</v>
      </c>
      <c r="Y126" s="10" t="s">
        <v>43</v>
      </c>
      <c r="Z126" s="10" t="s">
        <v>43</v>
      </c>
      <c r="AA126" s="10" t="s">
        <v>44</v>
      </c>
      <c r="AB126" s="10" t="s">
        <v>44</v>
      </c>
      <c r="AC126" s="10" t="s">
        <v>44</v>
      </c>
      <c r="AD126" s="10" t="s">
        <v>43</v>
      </c>
      <c r="AE126" s="10"/>
      <c r="AF126" s="10"/>
      <c r="AG126" s="10"/>
      <c r="AH126" s="10"/>
      <c r="AI126" s="10"/>
      <c r="AJ126" s="10"/>
      <c r="AK126" s="10"/>
    </row>
    <row r="127" spans="1:37" ht="15.75" customHeight="1" x14ac:dyDescent="0.25">
      <c r="A127" s="9">
        <v>44397.417013888888</v>
      </c>
      <c r="B127" s="10" t="s">
        <v>31</v>
      </c>
      <c r="C127" s="10" t="s">
        <v>32</v>
      </c>
      <c r="D127" s="10" t="s">
        <v>413</v>
      </c>
      <c r="E127" s="11">
        <v>1</v>
      </c>
      <c r="F127" s="11">
        <v>10</v>
      </c>
      <c r="G127" s="11">
        <v>2</v>
      </c>
      <c r="H127" s="11">
        <v>3</v>
      </c>
      <c r="I127" s="11">
        <v>2</v>
      </c>
      <c r="J127" s="11">
        <v>3</v>
      </c>
      <c r="K127" s="11">
        <v>4</v>
      </c>
      <c r="L127" s="10" t="s">
        <v>34</v>
      </c>
      <c r="M127" s="11">
        <v>3</v>
      </c>
      <c r="N127" s="11">
        <v>4</v>
      </c>
      <c r="O127" s="11">
        <v>5</v>
      </c>
      <c r="P127" s="10" t="s">
        <v>35</v>
      </c>
      <c r="Q127" s="10" t="s">
        <v>40</v>
      </c>
      <c r="R127" s="10" t="s">
        <v>37</v>
      </c>
      <c r="S127" s="10" t="s">
        <v>49</v>
      </c>
      <c r="T127" s="10" t="s">
        <v>83</v>
      </c>
      <c r="U127" s="10" t="s">
        <v>36</v>
      </c>
      <c r="V127" s="10" t="s">
        <v>40</v>
      </c>
      <c r="W127" s="10" t="s">
        <v>41</v>
      </c>
      <c r="X127" s="10" t="s">
        <v>414</v>
      </c>
      <c r="Y127" s="10" t="s">
        <v>43</v>
      </c>
      <c r="Z127" s="10" t="s">
        <v>43</v>
      </c>
      <c r="AA127" s="10" t="s">
        <v>43</v>
      </c>
      <c r="AB127" s="10" t="s">
        <v>44</v>
      </c>
      <c r="AC127" s="10" t="s">
        <v>43</v>
      </c>
      <c r="AD127" s="10" t="s">
        <v>44</v>
      </c>
      <c r="AE127" s="13" t="s">
        <v>415</v>
      </c>
      <c r="AF127" s="10"/>
      <c r="AG127" s="10"/>
      <c r="AH127" s="10"/>
      <c r="AI127" s="10"/>
      <c r="AJ127" s="10"/>
      <c r="AK127" s="10"/>
    </row>
    <row r="128" spans="1:37" ht="15.75" customHeight="1" x14ac:dyDescent="0.25">
      <c r="A128" s="9">
        <v>44401.593043981484</v>
      </c>
      <c r="B128" s="10" t="s">
        <v>31</v>
      </c>
      <c r="C128" s="10" t="s">
        <v>32</v>
      </c>
      <c r="D128" s="10" t="s">
        <v>416</v>
      </c>
      <c r="E128" s="11">
        <v>8</v>
      </c>
      <c r="F128" s="11">
        <v>6</v>
      </c>
      <c r="G128" s="11">
        <v>3</v>
      </c>
      <c r="H128" s="11">
        <v>3</v>
      </c>
      <c r="I128" s="11">
        <v>3</v>
      </c>
      <c r="J128" s="11">
        <v>3</v>
      </c>
      <c r="K128" s="11">
        <v>4</v>
      </c>
      <c r="L128" s="10" t="s">
        <v>34</v>
      </c>
      <c r="M128" s="11">
        <v>4</v>
      </c>
      <c r="N128" s="11">
        <v>2</v>
      </c>
      <c r="O128" s="11">
        <v>3</v>
      </c>
      <c r="P128" s="10" t="s">
        <v>55</v>
      </c>
      <c r="Q128" s="10" t="s">
        <v>36</v>
      </c>
      <c r="R128" s="10" t="s">
        <v>38</v>
      </c>
      <c r="S128" s="10" t="s">
        <v>38</v>
      </c>
      <c r="T128" s="10" t="s">
        <v>83</v>
      </c>
      <c r="U128" s="10" t="s">
        <v>84</v>
      </c>
      <c r="V128" s="10" t="s">
        <v>40</v>
      </c>
      <c r="W128" s="10" t="s">
        <v>51</v>
      </c>
      <c r="X128" s="10" t="s">
        <v>417</v>
      </c>
      <c r="Y128" s="10" t="s">
        <v>43</v>
      </c>
      <c r="Z128" s="10" t="s">
        <v>43</v>
      </c>
      <c r="AA128" s="10" t="s">
        <v>43</v>
      </c>
      <c r="AB128" s="10" t="s">
        <v>43</v>
      </c>
      <c r="AC128" s="10" t="s">
        <v>43</v>
      </c>
      <c r="AD128" s="10" t="s">
        <v>43</v>
      </c>
      <c r="AE128" s="10"/>
      <c r="AF128" s="10"/>
      <c r="AG128" s="10"/>
      <c r="AH128" s="10"/>
      <c r="AI128" s="10"/>
      <c r="AJ128" s="10"/>
      <c r="AK128" s="10"/>
    </row>
    <row r="129" spans="1:37" ht="15.75" customHeight="1" x14ac:dyDescent="0.25">
      <c r="A129" s="9">
        <v>44401.809629629628</v>
      </c>
      <c r="B129" s="10" t="s">
        <v>31</v>
      </c>
      <c r="C129" s="10" t="s">
        <v>45</v>
      </c>
      <c r="D129" s="10" t="s">
        <v>418</v>
      </c>
      <c r="E129" s="11">
        <v>1</v>
      </c>
      <c r="F129" s="11">
        <v>9</v>
      </c>
      <c r="G129" s="11">
        <v>3</v>
      </c>
      <c r="H129" s="11">
        <v>3</v>
      </c>
      <c r="I129" s="11">
        <v>3</v>
      </c>
      <c r="J129" s="11">
        <v>4</v>
      </c>
      <c r="K129" s="11">
        <v>4</v>
      </c>
      <c r="L129" s="10" t="s">
        <v>47</v>
      </c>
      <c r="M129" s="11">
        <v>3</v>
      </c>
      <c r="N129" s="11">
        <v>3</v>
      </c>
      <c r="O129" s="11">
        <v>4</v>
      </c>
      <c r="P129" s="10" t="s">
        <v>35</v>
      </c>
      <c r="Q129" s="10" t="s">
        <v>36</v>
      </c>
      <c r="R129" s="10" t="s">
        <v>38</v>
      </c>
      <c r="S129" s="10" t="s">
        <v>38</v>
      </c>
      <c r="T129" s="10" t="s">
        <v>39</v>
      </c>
      <c r="U129" s="10" t="s">
        <v>36</v>
      </c>
      <c r="V129" s="10" t="s">
        <v>40</v>
      </c>
      <c r="W129" s="10" t="s">
        <v>51</v>
      </c>
      <c r="X129" s="10" t="s">
        <v>419</v>
      </c>
      <c r="Y129" s="10" t="s">
        <v>43</v>
      </c>
      <c r="Z129" s="10" t="s">
        <v>43</v>
      </c>
      <c r="AA129" s="10" t="s">
        <v>43</v>
      </c>
      <c r="AB129" s="10" t="s">
        <v>43</v>
      </c>
      <c r="AC129" s="10" t="s">
        <v>43</v>
      </c>
      <c r="AD129" s="10" t="s">
        <v>43</v>
      </c>
      <c r="AE129" s="10"/>
      <c r="AF129" s="10"/>
      <c r="AG129" s="10"/>
      <c r="AH129" s="10"/>
      <c r="AI129" s="10"/>
      <c r="AJ129" s="10"/>
      <c r="AK129" s="10"/>
    </row>
    <row r="130" spans="1:37" ht="15.75" customHeight="1" x14ac:dyDescent="0.25">
      <c r="A130" s="9">
        <v>44403.597488425927</v>
      </c>
      <c r="B130" s="10" t="s">
        <v>31</v>
      </c>
      <c r="C130" s="10" t="s">
        <v>32</v>
      </c>
      <c r="D130" s="10" t="s">
        <v>420</v>
      </c>
      <c r="E130" s="11">
        <v>1</v>
      </c>
      <c r="F130" s="11">
        <v>3</v>
      </c>
      <c r="G130" s="11">
        <v>4</v>
      </c>
      <c r="H130" s="11">
        <v>4</v>
      </c>
      <c r="I130" s="11">
        <v>4</v>
      </c>
      <c r="J130" s="11">
        <v>4</v>
      </c>
      <c r="K130" s="11">
        <v>3</v>
      </c>
      <c r="L130" s="10" t="s">
        <v>47</v>
      </c>
      <c r="M130" s="11">
        <v>3</v>
      </c>
      <c r="N130" s="11">
        <v>3</v>
      </c>
      <c r="O130" s="11">
        <v>2</v>
      </c>
      <c r="P130" s="10" t="s">
        <v>55</v>
      </c>
      <c r="Q130" s="10" t="s">
        <v>88</v>
      </c>
      <c r="R130" s="10" t="s">
        <v>61</v>
      </c>
      <c r="S130" s="10" t="s">
        <v>61</v>
      </c>
      <c r="T130" s="10" t="s">
        <v>39</v>
      </c>
      <c r="U130" s="10" t="s">
        <v>84</v>
      </c>
      <c r="V130" s="10" t="s">
        <v>40</v>
      </c>
      <c r="W130" s="10" t="s">
        <v>50</v>
      </c>
      <c r="X130" s="10" t="s">
        <v>421</v>
      </c>
      <c r="Y130" s="10" t="s">
        <v>43</v>
      </c>
      <c r="Z130" s="10" t="s">
        <v>43</v>
      </c>
      <c r="AA130" s="10" t="s">
        <v>43</v>
      </c>
      <c r="AB130" s="10" t="s">
        <v>43</v>
      </c>
      <c r="AC130" s="10" t="s">
        <v>43</v>
      </c>
      <c r="AD130" s="10" t="s">
        <v>43</v>
      </c>
      <c r="AE130" s="10" t="s">
        <v>230</v>
      </c>
      <c r="AF130" s="10"/>
      <c r="AG130" s="10"/>
      <c r="AH130" s="10"/>
      <c r="AI130" s="10"/>
      <c r="AJ130" s="10"/>
      <c r="AK130" s="10"/>
    </row>
    <row r="131" spans="1:37" ht="15.75" customHeight="1" x14ac:dyDescent="0.25">
      <c r="A131" s="9">
        <v>44404.374444444446</v>
      </c>
      <c r="B131" s="10" t="s">
        <v>58</v>
      </c>
      <c r="C131" s="10" t="s">
        <v>45</v>
      </c>
      <c r="D131" s="10" t="s">
        <v>422</v>
      </c>
      <c r="E131" s="11">
        <v>3</v>
      </c>
      <c r="F131" s="11">
        <v>10</v>
      </c>
      <c r="G131" s="11">
        <v>4</v>
      </c>
      <c r="H131" s="11">
        <v>2</v>
      </c>
      <c r="I131" s="11">
        <v>4</v>
      </c>
      <c r="J131" s="11">
        <v>2</v>
      </c>
      <c r="K131" s="11">
        <v>1</v>
      </c>
      <c r="L131" s="10" t="s">
        <v>60</v>
      </c>
      <c r="M131" s="11">
        <v>3</v>
      </c>
      <c r="N131" s="11">
        <v>5</v>
      </c>
      <c r="O131" s="11">
        <v>5</v>
      </c>
      <c r="P131" s="10" t="s">
        <v>55</v>
      </c>
      <c r="Q131" s="10" t="s">
        <v>40</v>
      </c>
      <c r="R131" s="10" t="s">
        <v>38</v>
      </c>
      <c r="S131" s="10" t="s">
        <v>49</v>
      </c>
      <c r="T131" s="10" t="s">
        <v>74</v>
      </c>
      <c r="U131" s="10" t="s">
        <v>40</v>
      </c>
      <c r="V131" s="10" t="s">
        <v>40</v>
      </c>
      <c r="W131" s="10" t="s">
        <v>41</v>
      </c>
      <c r="X131" s="10" t="s">
        <v>423</v>
      </c>
      <c r="Y131" s="10" t="s">
        <v>44</v>
      </c>
      <c r="Z131" s="10" t="s">
        <v>44</v>
      </c>
      <c r="AA131" s="10" t="s">
        <v>43</v>
      </c>
      <c r="AB131" s="10" t="s">
        <v>43</v>
      </c>
      <c r="AC131" s="10" t="s">
        <v>43</v>
      </c>
      <c r="AD131" s="10" t="s">
        <v>44</v>
      </c>
      <c r="AE131" s="13" t="s">
        <v>424</v>
      </c>
      <c r="AF131" s="10"/>
      <c r="AG131" s="10"/>
      <c r="AH131" s="10"/>
      <c r="AI131" s="10"/>
      <c r="AJ131" s="10"/>
      <c r="AK131" s="10"/>
    </row>
    <row r="132" spans="1:37" ht="15.75" customHeight="1" x14ac:dyDescent="0.25">
      <c r="A132" s="9">
        <v>44409.503634259258</v>
      </c>
      <c r="B132" s="10" t="s">
        <v>58</v>
      </c>
      <c r="C132" s="10" t="s">
        <v>32</v>
      </c>
      <c r="D132" s="10" t="s">
        <v>425</v>
      </c>
      <c r="E132" s="11">
        <v>4</v>
      </c>
      <c r="F132" s="11">
        <v>9</v>
      </c>
      <c r="G132" s="11">
        <v>2</v>
      </c>
      <c r="H132" s="11">
        <v>1</v>
      </c>
      <c r="I132" s="11">
        <v>2</v>
      </c>
      <c r="J132" s="11">
        <v>1</v>
      </c>
      <c r="K132" s="11">
        <v>2</v>
      </c>
      <c r="L132" s="10" t="s">
        <v>60</v>
      </c>
      <c r="M132" s="11">
        <v>4</v>
      </c>
      <c r="N132" s="11">
        <v>4</v>
      </c>
      <c r="O132" s="11">
        <v>2</v>
      </c>
      <c r="P132" s="10" t="s">
        <v>55</v>
      </c>
      <c r="Q132" s="10" t="s">
        <v>40</v>
      </c>
      <c r="R132" s="10" t="s">
        <v>37</v>
      </c>
      <c r="S132" s="10" t="s">
        <v>49</v>
      </c>
      <c r="T132" s="10" t="s">
        <v>74</v>
      </c>
      <c r="U132" s="10" t="s">
        <v>36</v>
      </c>
      <c r="V132" s="10" t="s">
        <v>40</v>
      </c>
      <c r="W132" s="10" t="s">
        <v>41</v>
      </c>
      <c r="X132" s="10" t="s">
        <v>426</v>
      </c>
      <c r="Y132" s="10" t="s">
        <v>44</v>
      </c>
      <c r="Z132" s="10" t="s">
        <v>44</v>
      </c>
      <c r="AA132" s="10" t="s">
        <v>44</v>
      </c>
      <c r="AB132" s="10" t="s">
        <v>44</v>
      </c>
      <c r="AC132" s="10" t="s">
        <v>44</v>
      </c>
      <c r="AD132" s="10" t="s">
        <v>44</v>
      </c>
      <c r="AE132" s="10" t="s">
        <v>230</v>
      </c>
      <c r="AF132" s="10"/>
      <c r="AG132" s="10"/>
      <c r="AH132" s="10"/>
      <c r="AI132" s="10"/>
      <c r="AJ132" s="10"/>
      <c r="AK132" s="10"/>
    </row>
  </sheetData>
  <autoFilter ref="A1:AE132"/>
  <pageMargins left="0.25" right="0.25" top="0.75" bottom="0.75" header="0.3" footer="0.3"/>
  <pageSetup paperSize="9" scale="1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5"/>
  <sheetViews>
    <sheetView zoomScale="83" zoomScaleNormal="83" workbookViewId="0">
      <selection activeCell="H39" sqref="H39"/>
    </sheetView>
  </sheetViews>
  <sheetFormatPr defaultRowHeight="13.2" x14ac:dyDescent="0.25"/>
  <cols>
    <col min="1" max="1" width="12.33203125" bestFit="1" customWidth="1"/>
    <col min="2" max="2" width="10.77734375" customWidth="1"/>
    <col min="4" max="4" width="12.109375" customWidth="1"/>
    <col min="5" max="5" width="14" customWidth="1"/>
    <col min="6" max="6" width="8.44140625" customWidth="1"/>
    <col min="7" max="7" width="13.44140625" bestFit="1" customWidth="1"/>
    <col min="8" max="8" width="17.77734375" customWidth="1"/>
    <col min="10" max="10" width="16.77734375" bestFit="1" customWidth="1"/>
    <col min="11" max="11" width="14.6640625" customWidth="1"/>
    <col min="13" max="13" width="16.77734375" bestFit="1" customWidth="1"/>
    <col min="14" max="14" width="12.77734375" customWidth="1"/>
    <col min="16" max="16" width="20.109375" customWidth="1"/>
    <col min="17" max="17" width="9.77734375" customWidth="1"/>
    <col min="19" max="19" width="17.77734375" bestFit="1" customWidth="1"/>
  </cols>
  <sheetData>
    <row r="1" spans="1:17" x14ac:dyDescent="0.25">
      <c r="A1" s="14" t="s">
        <v>300</v>
      </c>
      <c r="B1" s="14"/>
      <c r="D1" s="14" t="s">
        <v>307</v>
      </c>
      <c r="E1" s="14"/>
      <c r="G1" s="14" t="s">
        <v>318</v>
      </c>
      <c r="H1" s="14"/>
      <c r="J1" s="14" t="s">
        <v>319</v>
      </c>
      <c r="K1" s="14"/>
      <c r="M1" s="14" t="s">
        <v>324</v>
      </c>
      <c r="N1" s="14"/>
      <c r="P1" s="14" t="s">
        <v>331</v>
      </c>
      <c r="Q1" s="14"/>
    </row>
    <row r="2" spans="1:17" x14ac:dyDescent="0.25">
      <c r="A2" t="s">
        <v>58</v>
      </c>
      <c r="B2">
        <f>COUNTIF('Réponses brutes'!B:B,"Homme")</f>
        <v>45</v>
      </c>
      <c r="D2" s="4" t="s">
        <v>317</v>
      </c>
      <c r="E2">
        <f>COUNTIF('Réponses brutes'!E:E,"1")</f>
        <v>72</v>
      </c>
      <c r="G2" s="4" t="s">
        <v>317</v>
      </c>
      <c r="H2">
        <f>COUNTIF('Réponses brutes'!F:F,"1")</f>
        <v>3</v>
      </c>
      <c r="J2" s="4" t="s">
        <v>320</v>
      </c>
      <c r="K2">
        <f>COUNTIF('Réponses brutes'!G:G,"1")</f>
        <v>1</v>
      </c>
      <c r="M2" s="4">
        <v>1</v>
      </c>
      <c r="N2">
        <f>COUNTIF('Réponses brutes'!H:H,"1")</f>
        <v>10</v>
      </c>
      <c r="P2" s="4">
        <v>1</v>
      </c>
      <c r="Q2">
        <f>COUNTIF('Réponses brutes'!K:K,"1")</f>
        <v>5</v>
      </c>
    </row>
    <row r="3" spans="1:17" x14ac:dyDescent="0.25">
      <c r="A3" t="s">
        <v>31</v>
      </c>
      <c r="B3">
        <f>COUNTIF('Réponses brutes'!B:B,"Femme")</f>
        <v>85</v>
      </c>
      <c r="D3" s="6" t="s">
        <v>308</v>
      </c>
      <c r="E3">
        <f>COUNTIF('Réponses brutes'!E:E,"2")</f>
        <v>26</v>
      </c>
      <c r="G3" s="6" t="s">
        <v>308</v>
      </c>
      <c r="H3">
        <f>COUNTIF('Réponses brutes'!F:F,"2")</f>
        <v>5</v>
      </c>
      <c r="J3" s="4" t="s">
        <v>321</v>
      </c>
      <c r="K3">
        <f>COUNTIF('Réponses brutes'!G:G,"2")</f>
        <v>24</v>
      </c>
      <c r="M3" s="4">
        <v>2</v>
      </c>
      <c r="N3">
        <f>COUNTIF('Réponses brutes'!H:H,"2")</f>
        <v>41</v>
      </c>
      <c r="P3" s="4">
        <v>2</v>
      </c>
      <c r="Q3">
        <f>COUNTIF('Réponses brutes'!K:K,"2")</f>
        <v>23</v>
      </c>
    </row>
    <row r="4" spans="1:17" x14ac:dyDescent="0.25">
      <c r="A4" t="s">
        <v>272</v>
      </c>
      <c r="B4">
        <f>COUNTIF('Réponses brutes'!B:B,"Non-binaire")</f>
        <v>1</v>
      </c>
      <c r="D4" s="4" t="s">
        <v>309</v>
      </c>
      <c r="E4">
        <f>COUNTIF('Réponses brutes'!E:E,"3")</f>
        <v>8</v>
      </c>
      <c r="G4" s="4" t="s">
        <v>309</v>
      </c>
      <c r="H4">
        <f>COUNTIF('Réponses brutes'!F:F,"3")</f>
        <v>4</v>
      </c>
      <c r="J4" s="4" t="s">
        <v>322</v>
      </c>
      <c r="K4">
        <f>COUNTIF('Réponses brutes'!G:G,"3")</f>
        <v>56</v>
      </c>
      <c r="M4" s="4">
        <v>3</v>
      </c>
      <c r="N4">
        <f>COUNTIF('Réponses brutes'!H:H,"3")</f>
        <v>51</v>
      </c>
      <c r="P4" s="4">
        <v>3</v>
      </c>
      <c r="Q4">
        <f>COUNTIF('Réponses brutes'!K:K,"3")</f>
        <v>39</v>
      </c>
    </row>
    <row r="5" spans="1:17" x14ac:dyDescent="0.25">
      <c r="A5" s="5" t="s">
        <v>306</v>
      </c>
      <c r="B5" s="5">
        <f>SUM(B2:B4)</f>
        <v>131</v>
      </c>
      <c r="D5" s="4" t="s">
        <v>310</v>
      </c>
      <c r="E5">
        <f>COUNTIF('Réponses brutes'!E:E,"4")</f>
        <v>13</v>
      </c>
      <c r="G5" s="4" t="s">
        <v>310</v>
      </c>
      <c r="H5">
        <f>COUNTIF('Réponses brutes'!F:F,"4")</f>
        <v>6</v>
      </c>
      <c r="J5" s="4" t="s">
        <v>323</v>
      </c>
      <c r="K5">
        <f>COUNTIF('Réponses brutes'!G:G,"4")</f>
        <v>50</v>
      </c>
      <c r="M5" s="4">
        <v>4</v>
      </c>
      <c r="N5">
        <f>COUNTIF('Réponses brutes'!H:H,"4")</f>
        <v>29</v>
      </c>
      <c r="P5" s="4">
        <v>4</v>
      </c>
      <c r="Q5">
        <f>COUNTIF('Réponses brutes'!K:K,"4")</f>
        <v>41</v>
      </c>
    </row>
    <row r="6" spans="1:17" x14ac:dyDescent="0.25">
      <c r="D6" s="4" t="s">
        <v>311</v>
      </c>
      <c r="E6">
        <f>COUNTIF('Réponses brutes'!E:E,"5")</f>
        <v>2</v>
      </c>
      <c r="G6" s="4" t="s">
        <v>311</v>
      </c>
      <c r="H6">
        <f>COUNTIF('Réponses brutes'!F:F,"5")</f>
        <v>3</v>
      </c>
      <c r="J6" s="5" t="s">
        <v>306</v>
      </c>
      <c r="K6" s="5">
        <f>SUM(K2:K5)</f>
        <v>131</v>
      </c>
      <c r="M6" s="5" t="s">
        <v>306</v>
      </c>
      <c r="N6" s="5">
        <f>SUM(N2:N5)</f>
        <v>131</v>
      </c>
      <c r="P6" s="4">
        <v>5</v>
      </c>
      <c r="Q6">
        <f>COUNTIF('Réponses brutes'!K:K,"5")</f>
        <v>23</v>
      </c>
    </row>
    <row r="7" spans="1:17" x14ac:dyDescent="0.25">
      <c r="A7" s="14" t="s">
        <v>299</v>
      </c>
      <c r="B7" s="14"/>
      <c r="D7" s="4" t="s">
        <v>312</v>
      </c>
      <c r="E7">
        <f>COUNTIF('Réponses brutes'!E:E,"6")</f>
        <v>1</v>
      </c>
      <c r="G7" s="4" t="s">
        <v>312</v>
      </c>
      <c r="H7">
        <f>COUNTIF('Réponses brutes'!F:F,"6")</f>
        <v>5</v>
      </c>
      <c r="P7" s="5" t="s">
        <v>306</v>
      </c>
      <c r="Q7" s="5">
        <f>SUM(Q2:Q6)</f>
        <v>131</v>
      </c>
    </row>
    <row r="8" spans="1:17" x14ac:dyDescent="0.25">
      <c r="A8" s="4" t="s">
        <v>301</v>
      </c>
      <c r="B8">
        <f>COUNTIF('Réponses brutes'!C:C,"18-25 ans")</f>
        <v>7</v>
      </c>
      <c r="D8" s="4" t="s">
        <v>313</v>
      </c>
      <c r="E8">
        <f>COUNTIF('Réponses brutes'!E:E,"7")</f>
        <v>0</v>
      </c>
      <c r="G8" s="4" t="s">
        <v>313</v>
      </c>
      <c r="H8">
        <f>COUNTIF('Réponses brutes'!F:F,"7")</f>
        <v>4</v>
      </c>
      <c r="J8" s="14" t="s">
        <v>325</v>
      </c>
      <c r="K8" s="14"/>
      <c r="M8" s="14" t="s">
        <v>326</v>
      </c>
      <c r="N8" s="14"/>
    </row>
    <row r="9" spans="1:17" x14ac:dyDescent="0.25">
      <c r="A9" s="4" t="s">
        <v>302</v>
      </c>
      <c r="B9">
        <f>COUNTIF('Réponses brutes'!C:C,"26-35 ans")</f>
        <v>59</v>
      </c>
      <c r="D9" s="4" t="s">
        <v>314</v>
      </c>
      <c r="E9">
        <f>COUNTIF('Réponses brutes'!E:E,"8")</f>
        <v>1</v>
      </c>
      <c r="G9" s="4" t="s">
        <v>314</v>
      </c>
      <c r="H9">
        <f>COUNTIF('Réponses brutes'!F:F,"8")</f>
        <v>8</v>
      </c>
      <c r="J9" s="4" t="s">
        <v>327</v>
      </c>
      <c r="K9">
        <f>COUNTIF('Réponses brutes'!I:I,"1")</f>
        <v>5</v>
      </c>
      <c r="M9" s="4">
        <v>1</v>
      </c>
      <c r="N9">
        <f>COUNTIF('Réponses brutes'!J:J,"1")</f>
        <v>10</v>
      </c>
      <c r="P9" s="14" t="s">
        <v>332</v>
      </c>
      <c r="Q9" s="14"/>
    </row>
    <row r="10" spans="1:17" x14ac:dyDescent="0.25">
      <c r="A10" s="4" t="s">
        <v>303</v>
      </c>
      <c r="B10">
        <f>COUNTIF('Réponses brutes'!C:C,"36-45 ans")</f>
        <v>15</v>
      </c>
      <c r="D10" s="4" t="s">
        <v>315</v>
      </c>
      <c r="E10">
        <f>COUNTIF('Réponses brutes'!E:E,"9")</f>
        <v>2</v>
      </c>
      <c r="G10" s="4" t="s">
        <v>315</v>
      </c>
      <c r="H10">
        <f>COUNTIF('Réponses brutes'!F:F,"9")</f>
        <v>27</v>
      </c>
      <c r="J10" s="4" t="s">
        <v>328</v>
      </c>
      <c r="K10">
        <f>COUNTIF('Réponses brutes'!I:I,"2")</f>
        <v>27</v>
      </c>
      <c r="M10" s="4">
        <v>2</v>
      </c>
      <c r="N10">
        <f>COUNTIF('Réponses brutes'!J:J,"2")</f>
        <v>32</v>
      </c>
      <c r="P10" s="4" t="s">
        <v>333</v>
      </c>
      <c r="Q10">
        <f>COUNTIF('Réponses brutes'!L:L,"Moins fatigué.e par le travail que d'habitude")</f>
        <v>38</v>
      </c>
    </row>
    <row r="11" spans="1:17" x14ac:dyDescent="0.25">
      <c r="A11" s="4" t="s">
        <v>304</v>
      </c>
      <c r="B11">
        <f>COUNTIF('Réponses brutes'!C:C,"46-55 ans")</f>
        <v>38</v>
      </c>
      <c r="D11" s="4" t="s">
        <v>316</v>
      </c>
      <c r="E11">
        <f>COUNTIF('Réponses brutes'!E:E,"10")</f>
        <v>6</v>
      </c>
      <c r="G11" s="4" t="s">
        <v>316</v>
      </c>
      <c r="H11">
        <f>COUNTIF('Réponses brutes'!F:F,"10")</f>
        <v>66</v>
      </c>
      <c r="J11" s="4" t="s">
        <v>329</v>
      </c>
      <c r="K11">
        <f>COUNTIF('Réponses brutes'!I:I,"3")</f>
        <v>64</v>
      </c>
      <c r="M11" s="4">
        <v>3</v>
      </c>
      <c r="N11">
        <f>COUNTIF('Réponses brutes'!J:J,"3")</f>
        <v>61</v>
      </c>
      <c r="P11" s="4" t="s">
        <v>334</v>
      </c>
      <c r="Q11">
        <f>COUNTIF('Réponses brutes'!L:L,"La situation n'a pas impacté mon état de fatigue")</f>
        <v>38</v>
      </c>
    </row>
    <row r="12" spans="1:17" x14ac:dyDescent="0.25">
      <c r="A12" s="4" t="s">
        <v>305</v>
      </c>
      <c r="B12">
        <f>COUNTIF('Réponses brutes'!C:C,"55+ ans")</f>
        <v>12</v>
      </c>
      <c r="D12" s="5" t="s">
        <v>306</v>
      </c>
      <c r="E12" s="5">
        <f>SUM(E2:E11)</f>
        <v>131</v>
      </c>
      <c r="G12" s="5" t="s">
        <v>306</v>
      </c>
      <c r="H12" s="5">
        <f>SUM(H2:H11)</f>
        <v>131</v>
      </c>
      <c r="J12" s="4" t="s">
        <v>330</v>
      </c>
      <c r="K12">
        <f>COUNTIF('Réponses brutes'!I:I,"4")</f>
        <v>34</v>
      </c>
      <c r="M12" s="4">
        <v>4</v>
      </c>
      <c r="N12">
        <f>COUNTIF('Réponses brutes'!J:J,"4")</f>
        <v>27</v>
      </c>
      <c r="P12" s="4" t="s">
        <v>335</v>
      </c>
      <c r="Q12">
        <f>COUNTIF('Réponses brutes'!L:L,"Plus fatigué.e par le travail que d'habitude")</f>
        <v>55</v>
      </c>
    </row>
    <row r="13" spans="1:17" x14ac:dyDescent="0.25">
      <c r="A13" s="5" t="s">
        <v>306</v>
      </c>
      <c r="B13" s="5">
        <f>SUM(B8:B12)</f>
        <v>131</v>
      </c>
      <c r="J13" s="5" t="s">
        <v>306</v>
      </c>
      <c r="K13" s="5">
        <f>SUM(K9:K12)</f>
        <v>130</v>
      </c>
      <c r="M13" s="5" t="s">
        <v>306</v>
      </c>
      <c r="N13" s="5">
        <f>SUM(N9:N12)</f>
        <v>130</v>
      </c>
      <c r="P13" s="5" t="s">
        <v>306</v>
      </c>
      <c r="Q13" s="5">
        <f>SUM(Q10:Q12)</f>
        <v>131</v>
      </c>
    </row>
    <row r="15" spans="1:17" x14ac:dyDescent="0.25">
      <c r="A15" s="14" t="s">
        <v>340</v>
      </c>
      <c r="B15" s="14"/>
      <c r="D15" s="14" t="s">
        <v>351</v>
      </c>
      <c r="E15" s="14"/>
      <c r="G15" s="14" t="s">
        <v>352</v>
      </c>
      <c r="H15" s="14"/>
      <c r="J15" s="14" t="s">
        <v>355</v>
      </c>
      <c r="K15" s="14"/>
      <c r="M15" s="14" t="s">
        <v>438</v>
      </c>
      <c r="N15" s="14"/>
      <c r="P15" s="14" t="s">
        <v>339</v>
      </c>
      <c r="Q15" s="14"/>
    </row>
    <row r="16" spans="1:17" x14ac:dyDescent="0.25">
      <c r="A16" s="4">
        <v>1</v>
      </c>
      <c r="B16">
        <f>COUNTIF('Réponses brutes'!O:O,"1")</f>
        <v>18</v>
      </c>
      <c r="D16" s="4" t="s">
        <v>337</v>
      </c>
      <c r="E16">
        <f>COUNTIF('Réponses brutes'!Q:Q,"ont diminué")</f>
        <v>47</v>
      </c>
      <c r="G16" s="4" t="s">
        <v>348</v>
      </c>
      <c r="H16">
        <f>COUNTIF('Réponses brutes'!R:R,"hebdomadaire ou moins")</f>
        <v>34</v>
      </c>
      <c r="J16" s="4" t="s">
        <v>337</v>
      </c>
      <c r="K16">
        <f>COUNTIF('Réponses brutes'!U:U,"ont diminué")</f>
        <v>49</v>
      </c>
      <c r="M16" s="4" t="s">
        <v>357</v>
      </c>
      <c r="N16">
        <f>COUNTIF('Réponses brutes'!W:W,"Je me sens moins isolé.e de mes collègues qu'avant le télétravail obligatoire")</f>
        <v>2</v>
      </c>
      <c r="P16" s="4">
        <v>1</v>
      </c>
      <c r="Q16">
        <f>COUNTIF('Réponses brutes'!M:M,"1")</f>
        <v>2</v>
      </c>
    </row>
    <row r="17" spans="1:17" x14ac:dyDescent="0.25">
      <c r="A17" s="4">
        <v>2</v>
      </c>
      <c r="B17">
        <f>COUNTIF('Réponses brutes'!O:O,"2")</f>
        <v>18</v>
      </c>
      <c r="D17" s="4" t="s">
        <v>347</v>
      </c>
      <c r="E17">
        <f>COUNTIF('Réponses brutes'!Q:Q,"sont restés inchangés")</f>
        <v>66</v>
      </c>
      <c r="G17" s="4" t="s">
        <v>349</v>
      </c>
      <c r="H17">
        <f>COUNTIF('Réponses brutes'!R:R,"2-3 fois par semaine")</f>
        <v>50</v>
      </c>
      <c r="J17" s="4" t="s">
        <v>347</v>
      </c>
      <c r="K17">
        <f>COUNTIF('Réponses brutes'!U:U,"sont restés inchangés")</f>
        <v>54</v>
      </c>
      <c r="M17" s="4" t="s">
        <v>358</v>
      </c>
      <c r="N17">
        <f>COUNTIF('Réponses brutes'!W:W,"Je n'ai pas l'impression d'être plus ou moins isolé.e de mes collègues qu'avant le télétravail obligatoire")</f>
        <v>40</v>
      </c>
      <c r="P17" s="4">
        <v>2</v>
      </c>
      <c r="Q17">
        <f>COUNTIF('Réponses brutes'!M:M,"2")</f>
        <v>6</v>
      </c>
    </row>
    <row r="18" spans="1:17" x14ac:dyDescent="0.25">
      <c r="A18" s="4">
        <v>3</v>
      </c>
      <c r="B18">
        <f>COUNTIF('Réponses brutes'!O:O,"3")</f>
        <v>23</v>
      </c>
      <c r="D18" s="4" t="s">
        <v>338</v>
      </c>
      <c r="E18">
        <f>COUNTIF('Réponses brutes'!Q:Q,"ont augmenté")</f>
        <v>18</v>
      </c>
      <c r="G18" s="4" t="s">
        <v>350</v>
      </c>
      <c r="H18">
        <f>COUNTIF('Réponses brutes'!R:R,"journaliers")</f>
        <v>47</v>
      </c>
      <c r="J18" s="4" t="s">
        <v>338</v>
      </c>
      <c r="K18">
        <f>COUNTIF('Réponses brutes'!U:U,"ont augmentés")</f>
        <v>28</v>
      </c>
      <c r="M18" s="4" t="s">
        <v>359</v>
      </c>
      <c r="N18">
        <f>COUNTIF('Réponses brutes'!W:W,"Je me sens plus isolé.e de mes collègues qu'avant le télétravail obligatoire")</f>
        <v>86</v>
      </c>
      <c r="P18" s="4">
        <v>3</v>
      </c>
      <c r="Q18">
        <f>COUNTIF('Réponses brutes'!M:M,"3")</f>
        <v>44</v>
      </c>
    </row>
    <row r="19" spans="1:17" x14ac:dyDescent="0.25">
      <c r="A19" s="4">
        <v>4</v>
      </c>
      <c r="B19">
        <f>COUNTIF('Réponses brutes'!O:O,"4")</f>
        <v>30</v>
      </c>
      <c r="D19" s="5" t="s">
        <v>306</v>
      </c>
      <c r="E19" s="5">
        <f>SUM(E16:E18)</f>
        <v>131</v>
      </c>
      <c r="G19" s="5" t="s">
        <v>306</v>
      </c>
      <c r="H19" s="5">
        <f>SUM(H16:H18)</f>
        <v>131</v>
      </c>
      <c r="J19" s="5" t="s">
        <v>306</v>
      </c>
      <c r="K19" s="5">
        <f>SUM(K16:K18)</f>
        <v>131</v>
      </c>
      <c r="M19" s="4" t="s">
        <v>346</v>
      </c>
      <c r="N19">
        <f>COUNTIF('Réponses brutes'!W:W,"Je ne suis pas en mesure de répondre")</f>
        <v>3</v>
      </c>
      <c r="P19" s="4">
        <v>4</v>
      </c>
      <c r="Q19">
        <f>COUNTIF('Réponses brutes'!M:M,"4")</f>
        <v>55</v>
      </c>
    </row>
    <row r="20" spans="1:17" x14ac:dyDescent="0.25">
      <c r="A20" s="4">
        <v>5</v>
      </c>
      <c r="B20">
        <f>COUNTIF('Réponses brutes'!O:O,"5")</f>
        <v>42</v>
      </c>
      <c r="M20" s="5" t="s">
        <v>306</v>
      </c>
      <c r="N20" s="5">
        <f>SUM(N16:N19)</f>
        <v>131</v>
      </c>
      <c r="P20" s="4">
        <v>5</v>
      </c>
      <c r="Q20">
        <f>COUNTIF('Réponses brutes'!M:M,"5")</f>
        <v>24</v>
      </c>
    </row>
    <row r="21" spans="1:17" x14ac:dyDescent="0.25">
      <c r="A21" s="5" t="s">
        <v>306</v>
      </c>
      <c r="B21" s="5">
        <f>SUM(B16:B20)</f>
        <v>131</v>
      </c>
      <c r="D21" s="14" t="s">
        <v>354</v>
      </c>
      <c r="E21" s="14"/>
      <c r="G21" s="14" t="s">
        <v>353</v>
      </c>
      <c r="H21" s="14"/>
      <c r="J21" s="14" t="s">
        <v>356</v>
      </c>
      <c r="K21" s="14"/>
      <c r="P21" s="5" t="s">
        <v>306</v>
      </c>
      <c r="Q21" s="5">
        <f>SUM(Q16:Q20)</f>
        <v>131</v>
      </c>
    </row>
    <row r="22" spans="1:17" x14ac:dyDescent="0.25">
      <c r="D22" s="4" t="s">
        <v>337</v>
      </c>
      <c r="E22">
        <f>COUNTIF('Réponses brutes'!T:T,"a diminué")</f>
        <v>10</v>
      </c>
      <c r="G22" s="4" t="s">
        <v>348</v>
      </c>
      <c r="H22">
        <f>COUNTIF('Réponses brutes'!S:S,"hebdomadaires ou moins")</f>
        <v>51</v>
      </c>
      <c r="J22" s="4" t="s">
        <v>337</v>
      </c>
      <c r="K22">
        <f>COUNTIF('Réponses brutes'!V:V,"ont diminué")</f>
        <v>109</v>
      </c>
    </row>
    <row r="23" spans="1:17" x14ac:dyDescent="0.25">
      <c r="A23" s="14" t="s">
        <v>341</v>
      </c>
      <c r="B23" s="14"/>
      <c r="D23" s="4" t="s">
        <v>347</v>
      </c>
      <c r="E23">
        <f>COUNTIF('Réponses brutes'!T:T,"est restée inchangée")</f>
        <v>77</v>
      </c>
      <c r="G23" s="4" t="s">
        <v>349</v>
      </c>
      <c r="H23">
        <f>COUNTIF('Réponses brutes'!S:S,"2-3 fois par semaine")</f>
        <v>53</v>
      </c>
      <c r="J23" s="4" t="s">
        <v>347</v>
      </c>
      <c r="K23">
        <f>COUNTIF('Réponses brutes'!V:V,"sont restés inchangés")</f>
        <v>16</v>
      </c>
      <c r="P23" s="14" t="s">
        <v>336</v>
      </c>
      <c r="Q23" s="14"/>
    </row>
    <row r="24" spans="1:17" x14ac:dyDescent="0.25">
      <c r="A24" s="4" t="s">
        <v>342</v>
      </c>
      <c r="B24">
        <f>COUNTIF('Réponses brutes'!P:P,"Oui, si je pouvais choisir j'opterais pour 100% de télétravail")</f>
        <v>18</v>
      </c>
      <c r="D24" s="4" t="s">
        <v>338</v>
      </c>
      <c r="E24">
        <f>COUNTIF('Réponses brutes'!T:T,"a augmentée")</f>
        <v>32</v>
      </c>
      <c r="G24" s="4" t="s">
        <v>350</v>
      </c>
      <c r="H24">
        <f>COUNTIF('Réponses brutes'!S:S,"journaliers")</f>
        <v>27</v>
      </c>
      <c r="J24" s="4" t="s">
        <v>338</v>
      </c>
      <c r="K24">
        <f>COUNTIF('Réponses brutes'!V:V,"ont augmentés")</f>
        <v>6</v>
      </c>
      <c r="P24" s="4">
        <v>1</v>
      </c>
      <c r="Q24">
        <f>COUNTIF('Réponses brutes'!N:N,"1")</f>
        <v>4</v>
      </c>
    </row>
    <row r="25" spans="1:17" x14ac:dyDescent="0.25">
      <c r="A25" s="4" t="s">
        <v>343</v>
      </c>
      <c r="B25">
        <f>COUNTIF('Réponses brutes'!P:P,"Oui, si je pouvais choisir j'opterais pour 50% à 90% de télétravail et le reste en présentiel")</f>
        <v>56</v>
      </c>
      <c r="D25" s="4" t="s">
        <v>346</v>
      </c>
      <c r="E25">
        <f>COUNTIF('Réponses brutes'!T:T,"Je ne suis pas en mesure de répondre")</f>
        <v>12</v>
      </c>
      <c r="G25" s="5" t="s">
        <v>306</v>
      </c>
      <c r="H25" s="5">
        <f>SUM(H22:H24)</f>
        <v>131</v>
      </c>
      <c r="J25" s="5" t="s">
        <v>306</v>
      </c>
      <c r="K25" s="5">
        <f>SUM(K22:K24)</f>
        <v>131</v>
      </c>
      <c r="P25" s="4">
        <v>2</v>
      </c>
      <c r="Q25">
        <f>COUNTIF('Réponses brutes'!N:N,"2")</f>
        <v>9</v>
      </c>
    </row>
    <row r="26" spans="1:17" x14ac:dyDescent="0.25">
      <c r="A26" s="4" t="s">
        <v>344</v>
      </c>
      <c r="B26">
        <f>COUNTIF('Réponses brutes'!P:P,"Oui, si je pouvais choisir j'opterais pour 50% à 90% de présentiel et le reste en télétravail")</f>
        <v>50</v>
      </c>
      <c r="D26" s="5" t="s">
        <v>306</v>
      </c>
      <c r="E26" s="5">
        <f>SUM(E22:E25)</f>
        <v>131</v>
      </c>
      <c r="P26" s="4">
        <v>3</v>
      </c>
      <c r="Q26">
        <f>COUNTIF('Réponses brutes'!N:N,"3")</f>
        <v>42</v>
      </c>
    </row>
    <row r="27" spans="1:17" x14ac:dyDescent="0.25">
      <c r="A27" s="4" t="s">
        <v>345</v>
      </c>
      <c r="B27">
        <f>COUNTIF('Réponses brutes'!P:P,"Non, si je pouvais j'opterais pour 100% de présentiel")</f>
        <v>6</v>
      </c>
      <c r="P27" s="4">
        <v>4</v>
      </c>
      <c r="Q27">
        <f>COUNTIF('Réponses brutes'!N:N,"4")</f>
        <v>50</v>
      </c>
    </row>
    <row r="28" spans="1:17" x14ac:dyDescent="0.25">
      <c r="A28" s="4" t="s">
        <v>346</v>
      </c>
      <c r="B28">
        <f>COUNTIF('Réponses brutes'!P:P,"Je ne suis pas en mesure de répondre ou je n'ai pas d'avis sur la question")</f>
        <v>1</v>
      </c>
      <c r="P28" s="4">
        <v>5</v>
      </c>
      <c r="Q28">
        <f>COUNTIF('Réponses brutes'!N:N,"5")</f>
        <v>26</v>
      </c>
    </row>
    <row r="29" spans="1:17" x14ac:dyDescent="0.25">
      <c r="A29" s="5" t="s">
        <v>306</v>
      </c>
      <c r="B29" s="5">
        <f>(SUM(B24:B28))</f>
        <v>131</v>
      </c>
      <c r="P29" s="5" t="s">
        <v>306</v>
      </c>
      <c r="Q29" s="5">
        <f>SUM(Q24:Q28)</f>
        <v>131</v>
      </c>
    </row>
    <row r="31" spans="1:17" x14ac:dyDescent="0.25">
      <c r="A31" s="14" t="s">
        <v>360</v>
      </c>
      <c r="B31" s="14"/>
      <c r="D31" s="14" t="s">
        <v>365</v>
      </c>
      <c r="E31" s="14"/>
      <c r="G31" s="14" t="s">
        <v>364</v>
      </c>
      <c r="H31" s="14"/>
      <c r="J31" s="14" t="s">
        <v>363</v>
      </c>
      <c r="K31" s="14"/>
      <c r="M31" s="14" t="s">
        <v>362</v>
      </c>
      <c r="N31" s="14"/>
      <c r="P31" s="14" t="s">
        <v>361</v>
      </c>
      <c r="Q31" s="14"/>
    </row>
    <row r="32" spans="1:17" x14ac:dyDescent="0.25">
      <c r="A32" s="4" t="s">
        <v>44</v>
      </c>
      <c r="B32">
        <f>COUNTIF('Réponses brutes'!Y:Y,"Oui")</f>
        <v>48</v>
      </c>
      <c r="D32" s="4" t="s">
        <v>44</v>
      </c>
      <c r="E32">
        <f>COUNTIF('Réponses brutes'!Z:Z,"Oui")</f>
        <v>55</v>
      </c>
      <c r="G32" s="4" t="s">
        <v>44</v>
      </c>
      <c r="H32">
        <f>COUNTIF('Réponses brutes'!AA:AA,"Oui")</f>
        <v>52</v>
      </c>
      <c r="J32" s="4" t="s">
        <v>44</v>
      </c>
      <c r="K32">
        <f>COUNTIF('Réponses brutes'!AB:AB,"Oui")</f>
        <v>71</v>
      </c>
      <c r="M32" s="4" t="s">
        <v>44</v>
      </c>
      <c r="N32">
        <f>COUNTIF('Réponses brutes'!AC:AC,"Oui")</f>
        <v>41</v>
      </c>
      <c r="P32" s="4" t="s">
        <v>44</v>
      </c>
      <c r="Q32">
        <f>COUNTIF('Réponses brutes'!AD:AD,"Oui")</f>
        <v>52</v>
      </c>
    </row>
    <row r="33" spans="1:17" x14ac:dyDescent="0.25">
      <c r="A33" s="4" t="s">
        <v>43</v>
      </c>
      <c r="B33">
        <f>COUNTIF('Réponses brutes'!Y:Y,"Non")</f>
        <v>75</v>
      </c>
      <c r="D33" s="4" t="s">
        <v>43</v>
      </c>
      <c r="E33">
        <f>COUNTIF('Réponses brutes'!Z:Z,"Non")</f>
        <v>75</v>
      </c>
      <c r="G33" s="4" t="s">
        <v>43</v>
      </c>
      <c r="H33">
        <f>COUNTIF('Réponses brutes'!AA:AA,"Non")</f>
        <v>77</v>
      </c>
      <c r="J33" s="4" t="s">
        <v>43</v>
      </c>
      <c r="K33">
        <f>COUNTIF('Réponses brutes'!AB:AB,"Non")</f>
        <v>58</v>
      </c>
      <c r="M33" s="4" t="s">
        <v>43</v>
      </c>
      <c r="N33">
        <f>COUNTIF('Réponses brutes'!AC:AC,"Non")</f>
        <v>88</v>
      </c>
      <c r="P33" s="4" t="s">
        <v>43</v>
      </c>
      <c r="Q33">
        <f>COUNTIF('Réponses brutes'!AD:AD,"Non")</f>
        <v>77</v>
      </c>
    </row>
    <row r="34" spans="1:17" x14ac:dyDescent="0.25">
      <c r="A34" s="4" t="s">
        <v>346</v>
      </c>
      <c r="B34">
        <f>COUNTIF('Réponses brutes'!Y:Y,"Préfère ne pas se prononcer ou pas en mesure de répondre")</f>
        <v>8</v>
      </c>
      <c r="D34" s="4" t="s">
        <v>346</v>
      </c>
      <c r="E34">
        <f>COUNTIF('Réponses brutes'!Z:Z,"Préfère ne pas se prononcer ou pas en mesure de répondre")</f>
        <v>1</v>
      </c>
      <c r="G34" s="4" t="s">
        <v>346</v>
      </c>
      <c r="H34">
        <f>COUNTIF('Réponses brutes'!AA:AA,"Préfère ne pas se prononcer ou pas en mesure de répondre")</f>
        <v>2</v>
      </c>
      <c r="J34" s="4" t="s">
        <v>346</v>
      </c>
      <c r="K34">
        <f>COUNTIF('Réponses brutes'!AB:AB,"Préfère ne pas se prononcer ou pas en mesure de répondre")</f>
        <v>2</v>
      </c>
      <c r="M34" s="4" t="s">
        <v>346</v>
      </c>
      <c r="N34">
        <f>COUNTIF('Réponses brutes'!AC:AC,"Préfère ne pas se prononcer ou pas en mesure de répondre")</f>
        <v>2</v>
      </c>
      <c r="P34" s="4" t="s">
        <v>346</v>
      </c>
      <c r="Q34">
        <f>COUNTIF('Réponses brutes'!AD:AD,"Préfère ne pas se prononcer ou pas en mesure de répondre")</f>
        <v>2</v>
      </c>
    </row>
    <row r="35" spans="1:17" x14ac:dyDescent="0.25">
      <c r="A35" s="5" t="s">
        <v>306</v>
      </c>
      <c r="B35" s="5">
        <f>SUM(B32:B34)</f>
        <v>131</v>
      </c>
      <c r="D35" s="5" t="s">
        <v>306</v>
      </c>
      <c r="E35" s="5">
        <f>SUM(E32:E34)</f>
        <v>131</v>
      </c>
      <c r="G35" s="5" t="s">
        <v>306</v>
      </c>
      <c r="H35" s="5">
        <f>SUM(H32:H34)</f>
        <v>131</v>
      </c>
      <c r="J35" s="5" t="s">
        <v>306</v>
      </c>
      <c r="K35" s="5">
        <f>SUM(K32:K34)</f>
        <v>131</v>
      </c>
      <c r="M35" s="5" t="s">
        <v>306</v>
      </c>
      <c r="N35" s="5">
        <f>SUM(N32:N34)</f>
        <v>131</v>
      </c>
      <c r="P35" s="5" t="s">
        <v>306</v>
      </c>
      <c r="Q35" s="5">
        <f>SUM(Q32:Q34)</f>
        <v>131</v>
      </c>
    </row>
  </sheetData>
  <mergeCells count="27">
    <mergeCell ref="A1:B1"/>
    <mergeCell ref="A7:B7"/>
    <mergeCell ref="D1:E1"/>
    <mergeCell ref="G1:H1"/>
    <mergeCell ref="J1:K1"/>
    <mergeCell ref="J8:K8"/>
    <mergeCell ref="M8:N8"/>
    <mergeCell ref="P1:Q1"/>
    <mergeCell ref="P9:Q9"/>
    <mergeCell ref="P15:Q15"/>
    <mergeCell ref="M1:N1"/>
    <mergeCell ref="P31:Q31"/>
    <mergeCell ref="M15:N15"/>
    <mergeCell ref="A31:B31"/>
    <mergeCell ref="D31:E31"/>
    <mergeCell ref="G31:H31"/>
    <mergeCell ref="J31:K31"/>
    <mergeCell ref="M31:N31"/>
    <mergeCell ref="A15:B15"/>
    <mergeCell ref="A23:B23"/>
    <mergeCell ref="D15:E15"/>
    <mergeCell ref="J15:K15"/>
    <mergeCell ref="G21:H21"/>
    <mergeCell ref="D21:E21"/>
    <mergeCell ref="G15:H15"/>
    <mergeCell ref="J21:K21"/>
    <mergeCell ref="P23:Q23"/>
  </mergeCells>
  <pageMargins left="0.70866141732283472" right="0.70866141732283472" top="0.74803149606299213" bottom="0.74803149606299213" header="0.31496062992125984" footer="0.31496062992125984"/>
  <pageSetup paperSize="9" scale="61" orientation="landscape" r:id="rId1"/>
  <headerFooter>
    <oddHeade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topLeftCell="S1" zoomScale="82" zoomScaleNormal="82" workbookViewId="0">
      <selection activeCell="AH30" sqref="AH30"/>
    </sheetView>
  </sheetViews>
  <sheetFormatPr defaultRowHeight="13.2" x14ac:dyDescent="0.25"/>
  <sheetData/>
  <pageMargins left="0.7" right="0.7" top="0.75" bottom="0.75" header="0.3" footer="0.3"/>
  <pageSetup paperSize="9" scale="4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2"/>
  <sheetViews>
    <sheetView workbookViewId="0">
      <selection activeCell="K7" sqref="K7"/>
    </sheetView>
  </sheetViews>
  <sheetFormatPr defaultRowHeight="13.2" x14ac:dyDescent="0.25"/>
  <cols>
    <col min="1" max="1" width="30.88671875" customWidth="1"/>
  </cols>
  <sheetData>
    <row r="1" spans="1:7" x14ac:dyDescent="0.25">
      <c r="A1" s="1" t="s">
        <v>3</v>
      </c>
    </row>
    <row r="2" spans="1:7" x14ac:dyDescent="0.25">
      <c r="A2" s="3" t="s">
        <v>255</v>
      </c>
      <c r="E2" t="s">
        <v>427</v>
      </c>
      <c r="G2">
        <v>12</v>
      </c>
    </row>
    <row r="3" spans="1:7" x14ac:dyDescent="0.25">
      <c r="A3" s="3" t="s">
        <v>46</v>
      </c>
      <c r="E3" t="s">
        <v>59</v>
      </c>
      <c r="G3">
        <v>6</v>
      </c>
    </row>
    <row r="4" spans="1:7" x14ac:dyDescent="0.25">
      <c r="A4" s="3" t="s">
        <v>54</v>
      </c>
      <c r="E4" t="s">
        <v>428</v>
      </c>
      <c r="G4">
        <v>30</v>
      </c>
    </row>
    <row r="5" spans="1:7" x14ac:dyDescent="0.25">
      <c r="A5" s="3" t="s">
        <v>59</v>
      </c>
      <c r="E5" t="s">
        <v>430</v>
      </c>
      <c r="G5">
        <v>18</v>
      </c>
    </row>
    <row r="6" spans="1:7" x14ac:dyDescent="0.25">
      <c r="A6" s="3" t="s">
        <v>63</v>
      </c>
      <c r="E6" t="s">
        <v>429</v>
      </c>
      <c r="G6">
        <v>14</v>
      </c>
    </row>
    <row r="7" spans="1:7" x14ac:dyDescent="0.25">
      <c r="A7" s="3" t="s">
        <v>66</v>
      </c>
      <c r="E7" t="s">
        <v>431</v>
      </c>
      <c r="G7">
        <v>8</v>
      </c>
    </row>
    <row r="8" spans="1:7" x14ac:dyDescent="0.25">
      <c r="A8" s="3" t="s">
        <v>68</v>
      </c>
      <c r="E8" t="s">
        <v>432</v>
      </c>
      <c r="G8">
        <v>29</v>
      </c>
    </row>
    <row r="9" spans="1:7" x14ac:dyDescent="0.25">
      <c r="A9" s="3" t="s">
        <v>71</v>
      </c>
      <c r="E9" t="s">
        <v>433</v>
      </c>
      <c r="G9">
        <v>3</v>
      </c>
    </row>
    <row r="10" spans="1:7" x14ac:dyDescent="0.25">
      <c r="A10" s="3" t="s">
        <v>73</v>
      </c>
      <c r="E10" t="s">
        <v>434</v>
      </c>
      <c r="G10">
        <v>1</v>
      </c>
    </row>
    <row r="11" spans="1:7" x14ac:dyDescent="0.25">
      <c r="A11" s="3" t="s">
        <v>76</v>
      </c>
      <c r="E11" t="s">
        <v>435</v>
      </c>
      <c r="G11">
        <v>5</v>
      </c>
    </row>
    <row r="12" spans="1:7" x14ac:dyDescent="0.25">
      <c r="A12" s="3" t="s">
        <v>79</v>
      </c>
      <c r="E12" t="s">
        <v>436</v>
      </c>
      <c r="G12">
        <v>3</v>
      </c>
    </row>
    <row r="13" spans="1:7" x14ac:dyDescent="0.25">
      <c r="A13" s="3" t="s">
        <v>82</v>
      </c>
      <c r="E13" t="s">
        <v>437</v>
      </c>
      <c r="G13">
        <v>2</v>
      </c>
    </row>
    <row r="14" spans="1:7" x14ac:dyDescent="0.25">
      <c r="A14" s="3" t="s">
        <v>87</v>
      </c>
    </row>
    <row r="15" spans="1:7" x14ac:dyDescent="0.25">
      <c r="A15" s="3" t="s">
        <v>91</v>
      </c>
    </row>
    <row r="16" spans="1:7" x14ac:dyDescent="0.25">
      <c r="A16" s="3" t="s">
        <v>93</v>
      </c>
    </row>
    <row r="17" spans="1:1" x14ac:dyDescent="0.25">
      <c r="A17" s="3" t="s">
        <v>95</v>
      </c>
    </row>
    <row r="18" spans="1:1" x14ac:dyDescent="0.25">
      <c r="A18" s="3" t="s">
        <v>98</v>
      </c>
    </row>
    <row r="19" spans="1:1" x14ac:dyDescent="0.25">
      <c r="A19" s="3" t="s">
        <v>100</v>
      </c>
    </row>
    <row r="20" spans="1:1" x14ac:dyDescent="0.25">
      <c r="A20" s="3" t="s">
        <v>102</v>
      </c>
    </row>
    <row r="21" spans="1:1" x14ac:dyDescent="0.25">
      <c r="A21" s="3" t="s">
        <v>104</v>
      </c>
    </row>
    <row r="22" spans="1:1" x14ac:dyDescent="0.25">
      <c r="A22" s="3" t="s">
        <v>106</v>
      </c>
    </row>
    <row r="23" spans="1:1" x14ac:dyDescent="0.25">
      <c r="A23" s="3" t="s">
        <v>109</v>
      </c>
    </row>
    <row r="24" spans="1:1" x14ac:dyDescent="0.25">
      <c r="A24" s="3" t="s">
        <v>111</v>
      </c>
    </row>
    <row r="25" spans="1:1" x14ac:dyDescent="0.25">
      <c r="A25" s="3" t="s">
        <v>113</v>
      </c>
    </row>
    <row r="26" spans="1:1" x14ac:dyDescent="0.25">
      <c r="A26" s="3" t="s">
        <v>116</v>
      </c>
    </row>
    <row r="27" spans="1:1" x14ac:dyDescent="0.25">
      <c r="A27" s="3" t="s">
        <v>119</v>
      </c>
    </row>
    <row r="28" spans="1:1" x14ac:dyDescent="0.25">
      <c r="A28" s="3" t="s">
        <v>121</v>
      </c>
    </row>
    <row r="29" spans="1:1" x14ac:dyDescent="0.25">
      <c r="A29" s="3" t="s">
        <v>123</v>
      </c>
    </row>
    <row r="30" spans="1:1" x14ac:dyDescent="0.25">
      <c r="A30" s="3" t="s">
        <v>125</v>
      </c>
    </row>
    <row r="31" spans="1:1" x14ac:dyDescent="0.25">
      <c r="A31" s="3" t="s">
        <v>128</v>
      </c>
    </row>
    <row r="32" spans="1:1" x14ac:dyDescent="0.25">
      <c r="A32" s="3" t="s">
        <v>129</v>
      </c>
    </row>
    <row r="33" spans="1:1" x14ac:dyDescent="0.25">
      <c r="A33" s="3" t="s">
        <v>131</v>
      </c>
    </row>
    <row r="34" spans="1:1" x14ac:dyDescent="0.25">
      <c r="A34" s="3" t="s">
        <v>133</v>
      </c>
    </row>
    <row r="35" spans="1:1" x14ac:dyDescent="0.25">
      <c r="A35" s="3" t="s">
        <v>136</v>
      </c>
    </row>
    <row r="36" spans="1:1" x14ac:dyDescent="0.25">
      <c r="A36" s="3" t="s">
        <v>138</v>
      </c>
    </row>
    <row r="37" spans="1:1" x14ac:dyDescent="0.25">
      <c r="A37" s="3" t="s">
        <v>140</v>
      </c>
    </row>
    <row r="38" spans="1:1" x14ac:dyDescent="0.25">
      <c r="A38" s="3" t="s">
        <v>142</v>
      </c>
    </row>
    <row r="39" spans="1:1" x14ac:dyDescent="0.25">
      <c r="A39" s="3" t="s">
        <v>144</v>
      </c>
    </row>
    <row r="40" spans="1:1" x14ac:dyDescent="0.25">
      <c r="A40" s="3" t="s">
        <v>147</v>
      </c>
    </row>
    <row r="41" spans="1:1" x14ac:dyDescent="0.25">
      <c r="A41" s="3" t="s">
        <v>149</v>
      </c>
    </row>
    <row r="42" spans="1:1" x14ac:dyDescent="0.25">
      <c r="A42" s="3" t="s">
        <v>151</v>
      </c>
    </row>
    <row r="43" spans="1:1" x14ac:dyDescent="0.25">
      <c r="A43" s="3" t="s">
        <v>153</v>
      </c>
    </row>
    <row r="44" spans="1:1" x14ac:dyDescent="0.25">
      <c r="A44" s="3" t="s">
        <v>156</v>
      </c>
    </row>
    <row r="45" spans="1:1" x14ac:dyDescent="0.25">
      <c r="A45" s="3" t="s">
        <v>159</v>
      </c>
    </row>
    <row r="46" spans="1:1" x14ac:dyDescent="0.25">
      <c r="A46" s="3" t="s">
        <v>161</v>
      </c>
    </row>
    <row r="47" spans="1:1" x14ac:dyDescent="0.25">
      <c r="A47" s="3" t="s">
        <v>163</v>
      </c>
    </row>
    <row r="48" spans="1:1" x14ac:dyDescent="0.25">
      <c r="A48" s="3" t="s">
        <v>165</v>
      </c>
    </row>
    <row r="49" spans="1:1" x14ac:dyDescent="0.25">
      <c r="A49" s="3" t="s">
        <v>167</v>
      </c>
    </row>
    <row r="50" spans="1:1" x14ac:dyDescent="0.25">
      <c r="A50" s="3" t="s">
        <v>169</v>
      </c>
    </row>
    <row r="51" spans="1:1" x14ac:dyDescent="0.25">
      <c r="A51" s="3" t="s">
        <v>171</v>
      </c>
    </row>
    <row r="52" spans="1:1" x14ac:dyDescent="0.25">
      <c r="A52" s="3" t="s">
        <v>173</v>
      </c>
    </row>
    <row r="53" spans="1:1" x14ac:dyDescent="0.25">
      <c r="A53" s="3" t="s">
        <v>175</v>
      </c>
    </row>
    <row r="54" spans="1:1" x14ac:dyDescent="0.25">
      <c r="A54" s="3" t="s">
        <v>178</v>
      </c>
    </row>
    <row r="55" spans="1:1" x14ac:dyDescent="0.25">
      <c r="A55" s="3" t="s">
        <v>180</v>
      </c>
    </row>
    <row r="56" spans="1:1" x14ac:dyDescent="0.25">
      <c r="A56" s="3" t="s">
        <v>182</v>
      </c>
    </row>
    <row r="57" spans="1:1" x14ac:dyDescent="0.25">
      <c r="A57" s="3" t="s">
        <v>184</v>
      </c>
    </row>
    <row r="58" spans="1:1" x14ac:dyDescent="0.25">
      <c r="A58" s="3" t="s">
        <v>186</v>
      </c>
    </row>
    <row r="59" spans="1:1" x14ac:dyDescent="0.25">
      <c r="A59" s="3" t="s">
        <v>189</v>
      </c>
    </row>
    <row r="60" spans="1:1" x14ac:dyDescent="0.25">
      <c r="A60" s="3" t="s">
        <v>191</v>
      </c>
    </row>
    <row r="61" spans="1:1" x14ac:dyDescent="0.25">
      <c r="A61" s="3" t="s">
        <v>142</v>
      </c>
    </row>
    <row r="62" spans="1:1" x14ac:dyDescent="0.25">
      <c r="A62" s="3" t="s">
        <v>194</v>
      </c>
    </row>
    <row r="63" spans="1:1" x14ac:dyDescent="0.25">
      <c r="A63" s="3" t="s">
        <v>196</v>
      </c>
    </row>
    <row r="64" spans="1:1" x14ac:dyDescent="0.25">
      <c r="A64" s="3" t="s">
        <v>198</v>
      </c>
    </row>
    <row r="65" spans="1:1" x14ac:dyDescent="0.25">
      <c r="A65" s="3" t="s">
        <v>200</v>
      </c>
    </row>
    <row r="66" spans="1:1" x14ac:dyDescent="0.25">
      <c r="A66" s="3" t="s">
        <v>202</v>
      </c>
    </row>
    <row r="67" spans="1:1" x14ac:dyDescent="0.25">
      <c r="A67" s="3" t="s">
        <v>204</v>
      </c>
    </row>
    <row r="68" spans="1:1" x14ac:dyDescent="0.25">
      <c r="A68" s="3" t="s">
        <v>207</v>
      </c>
    </row>
    <row r="69" spans="1:1" x14ac:dyDescent="0.25">
      <c r="A69" s="3" t="s">
        <v>209</v>
      </c>
    </row>
    <row r="70" spans="1:1" x14ac:dyDescent="0.25">
      <c r="A70" s="3" t="s">
        <v>212</v>
      </c>
    </row>
    <row r="71" spans="1:1" x14ac:dyDescent="0.25">
      <c r="A71" s="3" t="s">
        <v>214</v>
      </c>
    </row>
    <row r="72" spans="1:1" x14ac:dyDescent="0.25">
      <c r="A72" s="3" t="s">
        <v>216</v>
      </c>
    </row>
    <row r="73" spans="1:1" x14ac:dyDescent="0.25">
      <c r="A73" s="3" t="s">
        <v>218</v>
      </c>
    </row>
    <row r="74" spans="1:1" x14ac:dyDescent="0.25">
      <c r="A74" s="3" t="s">
        <v>220</v>
      </c>
    </row>
    <row r="75" spans="1:1" x14ac:dyDescent="0.25">
      <c r="A75" s="3" t="s">
        <v>222</v>
      </c>
    </row>
    <row r="76" spans="1:1" x14ac:dyDescent="0.25">
      <c r="A76" s="3" t="s">
        <v>224</v>
      </c>
    </row>
    <row r="77" spans="1:1" x14ac:dyDescent="0.25">
      <c r="A77" s="3" t="s">
        <v>226</v>
      </c>
    </row>
    <row r="78" spans="1:1" x14ac:dyDescent="0.25">
      <c r="A78" s="3" t="s">
        <v>228</v>
      </c>
    </row>
    <row r="79" spans="1:1" x14ac:dyDescent="0.25">
      <c r="A79" s="3" t="s">
        <v>231</v>
      </c>
    </row>
    <row r="80" spans="1:1" x14ac:dyDescent="0.25">
      <c r="A80" s="3" t="s">
        <v>234</v>
      </c>
    </row>
    <row r="81" spans="1:1" x14ac:dyDescent="0.25">
      <c r="A81" s="3" t="s">
        <v>169</v>
      </c>
    </row>
    <row r="82" spans="1:1" x14ac:dyDescent="0.25">
      <c r="A82" s="3" t="s">
        <v>237</v>
      </c>
    </row>
    <row r="83" spans="1:1" x14ac:dyDescent="0.25">
      <c r="A83" s="3" t="s">
        <v>240</v>
      </c>
    </row>
    <row r="84" spans="1:1" x14ac:dyDescent="0.25">
      <c r="A84" s="3" t="s">
        <v>242</v>
      </c>
    </row>
    <row r="85" spans="1:1" x14ac:dyDescent="0.25">
      <c r="A85" s="3" t="s">
        <v>243</v>
      </c>
    </row>
    <row r="86" spans="1:1" x14ac:dyDescent="0.25">
      <c r="A86" s="3" t="s">
        <v>245</v>
      </c>
    </row>
    <row r="87" spans="1:1" x14ac:dyDescent="0.25">
      <c r="A87" s="3" t="s">
        <v>247</v>
      </c>
    </row>
    <row r="88" spans="1:1" x14ac:dyDescent="0.25">
      <c r="A88" s="3" t="s">
        <v>250</v>
      </c>
    </row>
    <row r="89" spans="1:1" x14ac:dyDescent="0.25">
      <c r="A89" s="3" t="s">
        <v>251</v>
      </c>
    </row>
    <row r="90" spans="1:1" x14ac:dyDescent="0.25">
      <c r="A90" s="3" t="s">
        <v>253</v>
      </c>
    </row>
    <row r="91" spans="1:1" x14ac:dyDescent="0.25">
      <c r="A91" s="3" t="s">
        <v>255</v>
      </c>
    </row>
    <row r="92" spans="1:1" x14ac:dyDescent="0.25">
      <c r="A92" s="3" t="s">
        <v>257</v>
      </c>
    </row>
    <row r="93" spans="1:1" x14ac:dyDescent="0.25">
      <c r="A93" s="3" t="s">
        <v>260</v>
      </c>
    </row>
    <row r="94" spans="1:1" x14ac:dyDescent="0.25">
      <c r="A94" s="3" t="s">
        <v>262</v>
      </c>
    </row>
    <row r="95" spans="1:1" x14ac:dyDescent="0.25">
      <c r="A95" s="3" t="s">
        <v>243</v>
      </c>
    </row>
    <row r="96" spans="1:1" x14ac:dyDescent="0.25">
      <c r="A96" s="3" t="s">
        <v>268</v>
      </c>
    </row>
    <row r="97" spans="1:1" x14ac:dyDescent="0.25">
      <c r="A97" s="3" t="s">
        <v>273</v>
      </c>
    </row>
    <row r="98" spans="1:1" x14ac:dyDescent="0.25">
      <c r="A98" s="3" t="s">
        <v>275</v>
      </c>
    </row>
    <row r="99" spans="1:1" x14ac:dyDescent="0.25">
      <c r="A99" s="3" t="s">
        <v>277</v>
      </c>
    </row>
    <row r="100" spans="1:1" x14ac:dyDescent="0.25">
      <c r="A100" s="3" t="s">
        <v>279</v>
      </c>
    </row>
    <row r="101" spans="1:1" x14ac:dyDescent="0.25">
      <c r="A101" s="3" t="s">
        <v>282</v>
      </c>
    </row>
    <row r="102" spans="1:1" x14ac:dyDescent="0.25">
      <c r="A102" s="3" t="s">
        <v>285</v>
      </c>
    </row>
    <row r="103" spans="1:1" x14ac:dyDescent="0.25">
      <c r="A103" s="3" t="s">
        <v>288</v>
      </c>
    </row>
    <row r="104" spans="1:1" x14ac:dyDescent="0.25">
      <c r="A104" s="3" t="s">
        <v>290</v>
      </c>
    </row>
    <row r="105" spans="1:1" x14ac:dyDescent="0.25">
      <c r="A105" s="3" t="s">
        <v>293</v>
      </c>
    </row>
    <row r="106" spans="1:1" x14ac:dyDescent="0.25">
      <c r="A106" s="3" t="s">
        <v>296</v>
      </c>
    </row>
    <row r="107" spans="1:1" x14ac:dyDescent="0.25">
      <c r="A107" t="s">
        <v>366</v>
      </c>
    </row>
    <row r="108" spans="1:1" x14ac:dyDescent="0.25">
      <c r="A108" t="s">
        <v>368</v>
      </c>
    </row>
    <row r="109" spans="1:1" x14ac:dyDescent="0.25">
      <c r="A109" t="s">
        <v>371</v>
      </c>
    </row>
    <row r="110" spans="1:1" x14ac:dyDescent="0.25">
      <c r="A110" s="10" t="s">
        <v>374</v>
      </c>
    </row>
    <row r="111" spans="1:1" x14ac:dyDescent="0.25">
      <c r="A111" s="10" t="s">
        <v>376</v>
      </c>
    </row>
    <row r="112" spans="1:1" ht="39.6" x14ac:dyDescent="0.25">
      <c r="A112" s="10" t="s">
        <v>379</v>
      </c>
    </row>
    <row r="113" spans="1:6" x14ac:dyDescent="0.25">
      <c r="A113" s="10" t="s">
        <v>382</v>
      </c>
    </row>
    <row r="114" spans="1:6" x14ac:dyDescent="0.25">
      <c r="A114" s="10" t="s">
        <v>383</v>
      </c>
    </row>
    <row r="115" spans="1:6" ht="26.4" x14ac:dyDescent="0.25">
      <c r="A115" s="10" t="s">
        <v>386</v>
      </c>
    </row>
    <row r="116" spans="1:6" ht="26.4" x14ac:dyDescent="0.25">
      <c r="A116" s="10" t="s">
        <v>388</v>
      </c>
    </row>
    <row r="117" spans="1:6" x14ac:dyDescent="0.25">
      <c r="A117" s="10" t="s">
        <v>366</v>
      </c>
    </row>
    <row r="118" spans="1:6" x14ac:dyDescent="0.25">
      <c r="A118" s="10" t="s">
        <v>391</v>
      </c>
    </row>
    <row r="119" spans="1:6" x14ac:dyDescent="0.25">
      <c r="A119" s="10" t="s">
        <v>393</v>
      </c>
    </row>
    <row r="120" spans="1:6" x14ac:dyDescent="0.25">
      <c r="A120" s="10" t="s">
        <v>396</v>
      </c>
    </row>
    <row r="121" spans="1:6" ht="26.4" x14ac:dyDescent="0.25">
      <c r="A121" s="10" t="s">
        <v>398</v>
      </c>
    </row>
    <row r="122" spans="1:6" x14ac:dyDescent="0.25">
      <c r="A122" s="10" t="s">
        <v>400</v>
      </c>
    </row>
    <row r="123" spans="1:6" ht="26.4" x14ac:dyDescent="0.25">
      <c r="A123" s="10" t="s">
        <v>403</v>
      </c>
    </row>
    <row r="124" spans="1:6" x14ac:dyDescent="0.25">
      <c r="A124" s="10" t="s">
        <v>405</v>
      </c>
    </row>
    <row r="125" spans="1:6" ht="26.4" x14ac:dyDescent="0.25">
      <c r="A125" s="10" t="s">
        <v>408</v>
      </c>
      <c r="F125" s="5"/>
    </row>
    <row r="126" spans="1:6" ht="26.4" x14ac:dyDescent="0.25">
      <c r="A126" s="10" t="s">
        <v>411</v>
      </c>
    </row>
    <row r="127" spans="1:6" x14ac:dyDescent="0.25">
      <c r="A127" s="10" t="s">
        <v>413</v>
      </c>
    </row>
    <row r="128" spans="1:6" x14ac:dyDescent="0.25">
      <c r="A128" s="10" t="s">
        <v>416</v>
      </c>
    </row>
    <row r="129" spans="1:1" x14ac:dyDescent="0.25">
      <c r="A129" s="10" t="s">
        <v>418</v>
      </c>
    </row>
    <row r="130" spans="1:1" x14ac:dyDescent="0.25">
      <c r="A130" s="10" t="s">
        <v>420</v>
      </c>
    </row>
    <row r="131" spans="1:1" x14ac:dyDescent="0.25">
      <c r="A131" s="10" t="s">
        <v>422</v>
      </c>
    </row>
    <row r="132" spans="1:1" x14ac:dyDescent="0.25">
      <c r="A132" s="10" t="s">
        <v>425</v>
      </c>
    </row>
  </sheetData>
  <pageMargins left="0.70866141732283472" right="0.70866141732283472" top="0.74803149606299213" bottom="0.74803149606299213" header="0.31496062992125984" footer="0.31496062992125984"/>
  <pageSetup paperSize="9" orientation="portrait" horizontalDpi="1200" verticalDpi="1200" r:id="rId1"/>
  <headerFooter>
    <oddHeade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Réponses brutes</vt:lpstr>
      <vt:lpstr>Données pour graphiques</vt:lpstr>
      <vt:lpstr>Graphiques</vt:lpstr>
      <vt:lpstr>Secteur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Mégane Noirfalise</dc:creator>
  <cp:lastModifiedBy>Mégane Noirfalise</cp:lastModifiedBy>
  <cp:lastPrinted>2021-08-10T08:02:30Z</cp:lastPrinted>
  <dcterms:created xsi:type="dcterms:W3CDTF">2021-07-09T11:08:10Z</dcterms:created>
  <dcterms:modified xsi:type="dcterms:W3CDTF">2021-08-10T09:42:37Z</dcterms:modified>
</cp:coreProperties>
</file>