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610"/>
  <workbookPr/>
  <mc:AlternateContent xmlns:mc="http://schemas.openxmlformats.org/markup-compatibility/2006">
    <mc:Choice Requires="x15">
      <x15ac:absPath xmlns:x15ac="http://schemas.microsoft.com/office/spreadsheetml/2010/11/ac" url="/Users/romanantkowiak/Desktop/"/>
    </mc:Choice>
  </mc:AlternateContent>
  <bookViews>
    <workbookView xWindow="0" yWindow="0" windowWidth="28800" windowHeight="18000" tabRatio="500" activeTab="4"/>
  </bookViews>
  <sheets>
    <sheet name="Préambule" sheetId="5" r:id="rId1"/>
    <sheet name="Commentaires Moyenne étoiles" sheetId="3" r:id="rId2"/>
    <sheet name="Comparatif des dates profils" sheetId="4" r:id="rId3"/>
    <sheet name="Comparatif des comportements" sheetId="2" r:id="rId4"/>
    <sheet name="Analyse de contenu" sheetId="6" r:id="rId5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34" i="4" l="1"/>
  <c r="I34" i="4"/>
  <c r="K17" i="4"/>
  <c r="I17" i="4"/>
  <c r="F17" i="4"/>
  <c r="C17" i="4"/>
  <c r="AH99" i="2"/>
  <c r="AL99" i="2"/>
  <c r="AP99" i="2"/>
  <c r="AR99" i="2"/>
  <c r="AH100" i="2"/>
  <c r="AL100" i="2"/>
  <c r="AP100" i="2"/>
  <c r="AR100" i="2"/>
  <c r="AH101" i="2"/>
  <c r="AL101" i="2"/>
  <c r="AP101" i="2"/>
  <c r="AR101" i="2"/>
  <c r="AH102" i="2"/>
  <c r="AL102" i="2"/>
  <c r="AP102" i="2"/>
  <c r="AR102" i="2"/>
  <c r="AH103" i="2"/>
  <c r="AL103" i="2"/>
  <c r="AP103" i="2"/>
  <c r="AR103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H107" i="2"/>
  <c r="AL107" i="2"/>
  <c r="AN107" i="2"/>
  <c r="AP107" i="2"/>
  <c r="AR107" i="2"/>
  <c r="AH108" i="2"/>
  <c r="AL108" i="2"/>
  <c r="AN108" i="2"/>
  <c r="AP108" i="2"/>
  <c r="AR108" i="2"/>
  <c r="AH109" i="2"/>
  <c r="AL109" i="2"/>
  <c r="AN109" i="2"/>
  <c r="AP109" i="2"/>
  <c r="AR109" i="2"/>
  <c r="AH110" i="2"/>
  <c r="AL110" i="2"/>
  <c r="AN110" i="2"/>
  <c r="AP110" i="2"/>
  <c r="AR110" i="2"/>
  <c r="AH111" i="2"/>
  <c r="AL111" i="2"/>
  <c r="AN111" i="2"/>
  <c r="AP111" i="2"/>
  <c r="AR111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B34" i="5"/>
  <c r="I27" i="5"/>
  <c r="H27" i="5"/>
  <c r="G27" i="5"/>
  <c r="C26" i="5"/>
  <c r="B26" i="5"/>
  <c r="E86" i="2"/>
  <c r="E87" i="2"/>
  <c r="E88" i="2"/>
  <c r="E89" i="2"/>
  <c r="E90" i="2"/>
  <c r="E91" i="2"/>
  <c r="D91" i="2"/>
  <c r="G78" i="2"/>
  <c r="G79" i="2"/>
  <c r="G80" i="2"/>
  <c r="G81" i="2"/>
  <c r="G82" i="2"/>
  <c r="G83" i="2"/>
  <c r="F83" i="2"/>
  <c r="E78" i="2"/>
  <c r="E79" i="2"/>
  <c r="E80" i="2"/>
  <c r="E81" i="2"/>
  <c r="E82" i="2"/>
  <c r="E83" i="2"/>
  <c r="D83" i="2"/>
  <c r="G62" i="2"/>
  <c r="G63" i="2"/>
  <c r="G64" i="2"/>
  <c r="G65" i="2"/>
  <c r="G66" i="2"/>
  <c r="G67" i="2"/>
  <c r="F67" i="2"/>
  <c r="E62" i="2"/>
  <c r="E63" i="2"/>
  <c r="E64" i="2"/>
  <c r="E65" i="2"/>
  <c r="E66" i="2"/>
  <c r="E67" i="2"/>
  <c r="D67" i="2"/>
  <c r="Y54" i="2"/>
  <c r="Y55" i="2"/>
  <c r="Y56" i="2"/>
  <c r="Y57" i="2"/>
  <c r="Y58" i="2"/>
  <c r="Y59" i="2"/>
  <c r="X59" i="2"/>
  <c r="W54" i="2"/>
  <c r="W55" i="2"/>
  <c r="W56" i="2"/>
  <c r="W57" i="2"/>
  <c r="W58" i="2"/>
  <c r="W59" i="2"/>
  <c r="V59" i="2"/>
  <c r="U54" i="2"/>
  <c r="U55" i="2"/>
  <c r="U56" i="2"/>
  <c r="U57" i="2"/>
  <c r="U58" i="2"/>
  <c r="U59" i="2"/>
  <c r="T59" i="2"/>
  <c r="S54" i="2"/>
  <c r="S55" i="2"/>
  <c r="S56" i="2"/>
  <c r="S57" i="2"/>
  <c r="S58" i="2"/>
  <c r="S59" i="2"/>
  <c r="R59" i="2"/>
  <c r="Q59" i="2"/>
  <c r="P59" i="2"/>
  <c r="O54" i="2"/>
  <c r="O55" i="2"/>
  <c r="O56" i="2"/>
  <c r="O57" i="2"/>
  <c r="O58" i="2"/>
  <c r="O59" i="2"/>
  <c r="N59" i="2"/>
  <c r="M54" i="2"/>
  <c r="M55" i="2"/>
  <c r="M56" i="2"/>
  <c r="M57" i="2"/>
  <c r="M58" i="2"/>
  <c r="M59" i="2"/>
  <c r="L59" i="2"/>
  <c r="K54" i="2"/>
  <c r="K55" i="2"/>
  <c r="K56" i="2"/>
  <c r="K57" i="2"/>
  <c r="K58" i="2"/>
  <c r="K59" i="2"/>
  <c r="J59" i="2"/>
  <c r="I59" i="2"/>
  <c r="H59" i="2"/>
  <c r="G54" i="2"/>
  <c r="G55" i="2"/>
  <c r="G56" i="2"/>
  <c r="G57" i="2"/>
  <c r="G58" i="2"/>
  <c r="G59" i="2"/>
  <c r="F59" i="2"/>
  <c r="E59" i="2"/>
  <c r="D59" i="2"/>
  <c r="C54" i="2"/>
  <c r="C55" i="2"/>
  <c r="C56" i="2"/>
  <c r="C57" i="2"/>
  <c r="C58" i="2"/>
  <c r="C59" i="2"/>
  <c r="B59" i="2"/>
  <c r="J50" i="2"/>
  <c r="H50" i="2"/>
  <c r="F50" i="2"/>
  <c r="D50" i="2"/>
  <c r="K49" i="2"/>
  <c r="K48" i="2"/>
  <c r="K47" i="2"/>
  <c r="K46" i="2"/>
  <c r="K45" i="2"/>
  <c r="L42" i="2"/>
  <c r="J42" i="2"/>
  <c r="H42" i="2"/>
  <c r="F42" i="2"/>
  <c r="D42" i="2"/>
  <c r="K41" i="2"/>
  <c r="G41" i="2"/>
  <c r="K40" i="2"/>
  <c r="G40" i="2"/>
  <c r="K39" i="2"/>
  <c r="G39" i="2"/>
  <c r="K38" i="2"/>
  <c r="G38" i="2"/>
  <c r="K37" i="2"/>
  <c r="G37" i="2"/>
  <c r="L34" i="2"/>
  <c r="J34" i="2"/>
  <c r="H34" i="2"/>
  <c r="F34" i="2"/>
  <c r="D34" i="2"/>
  <c r="K33" i="2"/>
  <c r="I33" i="2"/>
  <c r="G33" i="2"/>
  <c r="K32" i="2"/>
  <c r="I32" i="2"/>
  <c r="G32" i="2"/>
  <c r="K31" i="2"/>
  <c r="I31" i="2"/>
  <c r="G31" i="2"/>
  <c r="K30" i="2"/>
  <c r="I30" i="2"/>
  <c r="G30" i="2"/>
  <c r="K29" i="2"/>
  <c r="I29" i="2"/>
  <c r="G29" i="2"/>
  <c r="M26" i="2"/>
  <c r="L26" i="2"/>
  <c r="K26" i="2"/>
  <c r="J26" i="2"/>
  <c r="I21" i="2"/>
  <c r="I22" i="2"/>
  <c r="I23" i="2"/>
  <c r="I24" i="2"/>
  <c r="I25" i="2"/>
  <c r="I26" i="2"/>
  <c r="H26" i="2"/>
  <c r="G21" i="2"/>
  <c r="G22" i="2"/>
  <c r="G23" i="2"/>
  <c r="G24" i="2"/>
  <c r="G25" i="2"/>
  <c r="G26" i="2"/>
  <c r="F26" i="2"/>
  <c r="E21" i="2"/>
  <c r="E22" i="2"/>
  <c r="E23" i="2"/>
  <c r="E24" i="2"/>
  <c r="E25" i="2"/>
  <c r="E26" i="2"/>
  <c r="D26" i="2"/>
  <c r="J18" i="2"/>
  <c r="H18" i="2"/>
  <c r="F18" i="2"/>
  <c r="D18" i="2"/>
  <c r="G17" i="2"/>
  <c r="E17" i="2"/>
  <c r="G16" i="2"/>
  <c r="E16" i="2"/>
  <c r="G15" i="2"/>
  <c r="E15" i="2"/>
  <c r="G14" i="2"/>
  <c r="E14" i="2"/>
  <c r="G13" i="2"/>
  <c r="E13" i="2"/>
  <c r="T10" i="2"/>
  <c r="R10" i="2"/>
  <c r="P10" i="2"/>
  <c r="N10" i="2"/>
  <c r="L10" i="2"/>
  <c r="J10" i="2"/>
  <c r="H10" i="2"/>
  <c r="F10" i="2"/>
  <c r="D10" i="2"/>
  <c r="Q9" i="2"/>
  <c r="O9" i="2"/>
  <c r="M9" i="2"/>
  <c r="I9" i="2"/>
  <c r="G9" i="2"/>
  <c r="Q8" i="2"/>
  <c r="O8" i="2"/>
  <c r="M8" i="2"/>
  <c r="I8" i="2"/>
  <c r="G8" i="2"/>
  <c r="Q7" i="2"/>
  <c r="O7" i="2"/>
  <c r="M7" i="2"/>
  <c r="I7" i="2"/>
  <c r="G7" i="2"/>
  <c r="Q6" i="2"/>
  <c r="O6" i="2"/>
  <c r="M6" i="2"/>
  <c r="I6" i="2"/>
  <c r="G6" i="2"/>
  <c r="Q5" i="2"/>
  <c r="O5" i="2"/>
  <c r="M5" i="2"/>
  <c r="I5" i="2"/>
  <c r="G5" i="2"/>
  <c r="AH86" i="2"/>
  <c r="AH87" i="2"/>
  <c r="AH88" i="2"/>
  <c r="AH89" i="2"/>
  <c r="AH90" i="2"/>
  <c r="AH91" i="2"/>
  <c r="AG91" i="2"/>
  <c r="AJ78" i="2"/>
  <c r="AJ79" i="2"/>
  <c r="AJ80" i="2"/>
  <c r="AJ81" i="2"/>
  <c r="AJ82" i="2"/>
  <c r="AJ83" i="2"/>
  <c r="AI83" i="2"/>
  <c r="AH78" i="2"/>
  <c r="AH79" i="2"/>
  <c r="AH80" i="2"/>
  <c r="AH81" i="2"/>
  <c r="AH82" i="2"/>
  <c r="AH83" i="2"/>
  <c r="AG83" i="2"/>
  <c r="AJ62" i="2"/>
  <c r="AJ63" i="2"/>
  <c r="AJ64" i="2"/>
  <c r="AJ65" i="2"/>
  <c r="AJ66" i="2"/>
  <c r="AJ67" i="2"/>
  <c r="AI67" i="2"/>
  <c r="AH62" i="2"/>
  <c r="AH63" i="2"/>
  <c r="AH64" i="2"/>
  <c r="AH65" i="2"/>
  <c r="AH66" i="2"/>
  <c r="AH67" i="2"/>
  <c r="AG67" i="2"/>
  <c r="AI54" i="2"/>
  <c r="AK54" i="2"/>
  <c r="AM54" i="2"/>
  <c r="AI45" i="2"/>
  <c r="AK45" i="2"/>
  <c r="AM45" i="2"/>
  <c r="AO45" i="2"/>
  <c r="AI37" i="2"/>
  <c r="AK37" i="2"/>
  <c r="AM37" i="2"/>
  <c r="AO37" i="2"/>
  <c r="AO29" i="2"/>
  <c r="AP29" i="2"/>
  <c r="AH24" i="2"/>
  <c r="AH25" i="2"/>
  <c r="AH26" i="2"/>
  <c r="AH27" i="2"/>
  <c r="AH28" i="2"/>
  <c r="AH29" i="2"/>
  <c r="AI29" i="2"/>
  <c r="AJ24" i="2"/>
  <c r="AJ25" i="2"/>
  <c r="AJ26" i="2"/>
  <c r="AJ27" i="2"/>
  <c r="AJ28" i="2"/>
  <c r="AJ29" i="2"/>
  <c r="AK29" i="2"/>
  <c r="AL24" i="2"/>
  <c r="AL25" i="2"/>
  <c r="AL26" i="2"/>
  <c r="AL27" i="2"/>
  <c r="AL28" i="2"/>
  <c r="AL29" i="2"/>
  <c r="AM29" i="2"/>
  <c r="AN29" i="2"/>
  <c r="AM19" i="2"/>
  <c r="AK19" i="2"/>
  <c r="AI19" i="2"/>
  <c r="AG19" i="2"/>
  <c r="AJ18" i="2"/>
  <c r="AH18" i="2"/>
  <c r="AJ17" i="2"/>
  <c r="AH17" i="2"/>
  <c r="AJ16" i="2"/>
  <c r="AH16" i="2"/>
  <c r="AJ15" i="2"/>
  <c r="AH15" i="2"/>
  <c r="AJ14" i="2"/>
  <c r="AH14" i="2"/>
  <c r="AO11" i="2"/>
  <c r="AM11" i="2"/>
  <c r="AK11" i="2"/>
  <c r="AI11" i="2"/>
  <c r="AG11" i="2"/>
  <c r="AP10" i="2"/>
  <c r="AL10" i="2"/>
  <c r="AJ10" i="2"/>
  <c r="AP9" i="2"/>
  <c r="AL9" i="2"/>
  <c r="AJ9" i="2"/>
  <c r="AP8" i="2"/>
  <c r="AL8" i="2"/>
  <c r="AJ8" i="2"/>
  <c r="AP7" i="2"/>
  <c r="AL7" i="2"/>
  <c r="AJ7" i="2"/>
  <c r="AP6" i="2"/>
  <c r="AL6" i="2"/>
  <c r="AJ6" i="2"/>
  <c r="AG54" i="2"/>
  <c r="AN53" i="2"/>
  <c r="AN52" i="2"/>
  <c r="AN50" i="2"/>
  <c r="AN49" i="2"/>
  <c r="AN48" i="2"/>
  <c r="AG45" i="2"/>
  <c r="AN44" i="2"/>
  <c r="AJ44" i="2"/>
  <c r="AN43" i="2"/>
  <c r="AJ43" i="2"/>
  <c r="AN42" i="2"/>
  <c r="AJ42" i="2"/>
  <c r="AN41" i="2"/>
  <c r="AJ41" i="2"/>
  <c r="AN40" i="2"/>
  <c r="AJ40" i="2"/>
  <c r="AG37" i="2"/>
  <c r="AN36" i="2"/>
  <c r="AL36" i="2"/>
  <c r="AJ36" i="2"/>
  <c r="AN35" i="2"/>
  <c r="AL35" i="2"/>
  <c r="AJ35" i="2"/>
  <c r="AN34" i="2"/>
  <c r="AL34" i="2"/>
  <c r="AJ34" i="2"/>
  <c r="AN33" i="2"/>
  <c r="AL33" i="2"/>
  <c r="AJ33" i="2"/>
  <c r="AN32" i="2"/>
  <c r="AL32" i="2"/>
  <c r="AJ32" i="2"/>
  <c r="AG29" i="2"/>
  <c r="T16" i="6"/>
  <c r="T4" i="6"/>
  <c r="T8" i="6"/>
  <c r="T12" i="6"/>
  <c r="T19" i="6"/>
  <c r="T21" i="6"/>
  <c r="Z25" i="6"/>
  <c r="Z29" i="6"/>
  <c r="Z33" i="6"/>
  <c r="Z37" i="6"/>
  <c r="Z39" i="6"/>
  <c r="Z44" i="6"/>
  <c r="C26" i="6"/>
  <c r="E26" i="6"/>
  <c r="G26" i="6"/>
  <c r="I26" i="6"/>
  <c r="K26" i="6"/>
  <c r="M26" i="6"/>
  <c r="O26" i="6"/>
  <c r="Q26" i="6"/>
  <c r="S26" i="6"/>
  <c r="U26" i="6"/>
  <c r="W26" i="6"/>
  <c r="Y26" i="6"/>
  <c r="AB25" i="6"/>
  <c r="C30" i="6"/>
  <c r="E30" i="6"/>
  <c r="AB29" i="6"/>
  <c r="C34" i="6"/>
  <c r="E34" i="6"/>
  <c r="AB33" i="6"/>
  <c r="C38" i="6"/>
  <c r="AB37" i="6"/>
  <c r="AB39" i="6"/>
  <c r="C5" i="6"/>
  <c r="E5" i="6"/>
  <c r="G5" i="6"/>
  <c r="I5" i="6"/>
  <c r="K5" i="6"/>
  <c r="M5" i="6"/>
  <c r="O5" i="6"/>
  <c r="Q5" i="6"/>
  <c r="S5" i="6"/>
  <c r="V4" i="6"/>
  <c r="C9" i="6"/>
  <c r="E9" i="6"/>
  <c r="G9" i="6"/>
  <c r="I9" i="6"/>
  <c r="K9" i="6"/>
  <c r="V8" i="6"/>
  <c r="C13" i="6"/>
  <c r="E13" i="6"/>
  <c r="G13" i="6"/>
  <c r="I13" i="6"/>
  <c r="K13" i="6"/>
  <c r="V12" i="6"/>
  <c r="C17" i="6"/>
  <c r="E17" i="6"/>
  <c r="G17" i="6"/>
  <c r="I17" i="6"/>
  <c r="K17" i="6"/>
  <c r="V16" i="6"/>
  <c r="C21" i="6"/>
  <c r="E21" i="6"/>
  <c r="G21" i="6"/>
  <c r="I21" i="6"/>
  <c r="V19" i="6"/>
  <c r="V21" i="6"/>
  <c r="AB44" i="6"/>
  <c r="U4" i="6"/>
  <c r="U8" i="6"/>
  <c r="U12" i="6"/>
  <c r="U16" i="6"/>
  <c r="U19" i="6"/>
  <c r="U21" i="6"/>
  <c r="AA25" i="6"/>
  <c r="AA29" i="6"/>
  <c r="AA33" i="6"/>
  <c r="AA37" i="6"/>
  <c r="AA39" i="6"/>
  <c r="I20" i="6"/>
  <c r="G20" i="6"/>
  <c r="E20" i="6"/>
  <c r="C20" i="6"/>
  <c r="K16" i="6"/>
  <c r="I16" i="6"/>
  <c r="G16" i="6"/>
  <c r="E16" i="6"/>
  <c r="C16" i="6"/>
  <c r="K12" i="6"/>
  <c r="I12" i="6"/>
  <c r="G12" i="6"/>
  <c r="E12" i="6"/>
  <c r="C12" i="6"/>
  <c r="K8" i="6"/>
  <c r="I8" i="6"/>
  <c r="G8" i="6"/>
  <c r="E8" i="6"/>
  <c r="C8" i="6"/>
  <c r="S4" i="6"/>
  <c r="Q4" i="6"/>
  <c r="O4" i="6"/>
  <c r="M4" i="6"/>
  <c r="K4" i="6"/>
  <c r="I4" i="6"/>
  <c r="G4" i="6"/>
  <c r="E4" i="6"/>
  <c r="C4" i="6"/>
  <c r="C37" i="6"/>
  <c r="E33" i="6"/>
  <c r="C33" i="6"/>
  <c r="E29" i="6"/>
  <c r="C29" i="6"/>
  <c r="Y25" i="6"/>
  <c r="W25" i="6"/>
  <c r="U25" i="6"/>
  <c r="S25" i="6"/>
  <c r="Q25" i="6"/>
  <c r="O25" i="6"/>
  <c r="M25" i="6"/>
  <c r="K25" i="6"/>
  <c r="I25" i="6"/>
  <c r="G25" i="6"/>
  <c r="E25" i="6"/>
  <c r="C25" i="6"/>
  <c r="B15" i="5"/>
  <c r="C7" i="5"/>
  <c r="B7" i="5"/>
  <c r="C72" i="3"/>
  <c r="B72" i="3"/>
  <c r="C67" i="3"/>
  <c r="B67" i="3"/>
  <c r="C62" i="3"/>
  <c r="B62" i="3"/>
  <c r="C45" i="3"/>
  <c r="B45" i="3"/>
  <c r="C36" i="3"/>
  <c r="C38" i="3"/>
  <c r="B38" i="3"/>
  <c r="C30" i="3"/>
  <c r="B30" i="3"/>
  <c r="C22" i="3"/>
  <c r="B22" i="3"/>
  <c r="C14" i="3"/>
  <c r="B14" i="3"/>
</calcChain>
</file>

<file path=xl/sharedStrings.xml><?xml version="1.0" encoding="utf-8"?>
<sst xmlns="http://schemas.openxmlformats.org/spreadsheetml/2006/main" count="892" uniqueCount="139">
  <si>
    <t xml:space="preserve">Noms du produit </t>
  </si>
  <si>
    <t xml:space="preserve">prix </t>
  </si>
  <si>
    <t>nbr de commentaires</t>
  </si>
  <si>
    <t>pourcentage 4/5*</t>
  </si>
  <si>
    <t>Pourcentage 1/2*</t>
  </si>
  <si>
    <t xml:space="preserve">Oui </t>
  </si>
  <si>
    <t xml:space="preserve">Suspicion d'utilisateur </t>
  </si>
  <si>
    <t>28.98</t>
  </si>
  <si>
    <t>Non</t>
  </si>
  <si>
    <t>MPOW</t>
  </si>
  <si>
    <t>29.99</t>
  </si>
  <si>
    <t xml:space="preserve">Non </t>
  </si>
  <si>
    <t>Jelly Comb</t>
  </si>
  <si>
    <t>Irego</t>
  </si>
  <si>
    <t>14.99</t>
  </si>
  <si>
    <t>PYRUS</t>
  </si>
  <si>
    <t>Vendeur</t>
  </si>
  <si>
    <t>Moyenne :</t>
  </si>
  <si>
    <t>/</t>
  </si>
  <si>
    <t>17.98</t>
  </si>
  <si>
    <t>Client Amazon</t>
  </si>
  <si>
    <t xml:space="preserve">moyenne d'étoiles </t>
  </si>
  <si>
    <t>FERNANDEZ</t>
  </si>
  <si>
    <t>https://www.amazon.fr/gp/profile/amzn1.account.AFR7PUCZMFPRDFAQ6TINOW6LBB6A/ref=cm_cr_othr_d_pdp?ie=UTF8</t>
  </si>
  <si>
    <t>https://www.amazon.fr/gp/profile/amzn1.account.AE3KFETOSVSUMEJFBV4D2O6VX5KQ/ref=cm_cr_othr_d_pdp?ie=UTF8</t>
  </si>
  <si>
    <t>https://www.amazon.fr/gp/profile/amzn1.account.AETGFKH7CHXU4SHDXGF4L6J2W7XA/ref=cm_cr_othr_d_pdp?ie=UTF8</t>
  </si>
  <si>
    <t>DKM</t>
  </si>
  <si>
    <t>3.96</t>
  </si>
  <si>
    <t>EMB</t>
  </si>
  <si>
    <t>3.81</t>
  </si>
  <si>
    <t>Demeester</t>
  </si>
  <si>
    <t>https://www.amazon.fr/gp/profile/amzn1.account.AH7I6445LJQX6AVODGLV6ZSFXAGA/ref=cm_cr_othr_d_pdp?ie=UTF8</t>
  </si>
  <si>
    <t>https://www.amazon.fr/gp/profile/amzn1.account.AHYZJ63FYDEU6ZO6EFOCFY7OBLUA/ref=cm_cr_othr_d_pdp?ie=UTF8</t>
  </si>
  <si>
    <t xml:space="preserve">Moyenne : </t>
  </si>
  <si>
    <t xml:space="preserve">Mat </t>
  </si>
  <si>
    <t>Nbr de commentaires</t>
  </si>
  <si>
    <t>moyenne d'étoiles</t>
  </si>
  <si>
    <t>https://www.amazon.fr/gp/profile/amzn1.account.AEES3ZFIAZYREQEGQ25I3SC3JT3A/ref=cm_cr_othr_d_pdp?ie=UTF8</t>
  </si>
  <si>
    <t>3.9</t>
  </si>
  <si>
    <t>4.3</t>
  </si>
  <si>
    <t>NelNel</t>
  </si>
  <si>
    <t>https://www.amazon.fr/gp/profile/amzn1.account.AGAMJJN4JOO3TZ5RJCIIBTNLYREQ/ref=cm_cr_othr_d_pdp?ie=UTF8</t>
  </si>
  <si>
    <t>Jules R</t>
  </si>
  <si>
    <t>4.34</t>
  </si>
  <si>
    <t>Dabbagh Benoit</t>
  </si>
  <si>
    <t>https://www.amazon.fr/gp/profile/amzn1.account.AHEEXKVQGYVKAMLL3OI7VYH2TGWA/ref=cm_cr_othr_d_pdp?ie=UTF8</t>
  </si>
  <si>
    <t>https://www.amazon.fr/gp/profile/amzn1.account.AGJMKP5H53XAGJI5DJXFSG2T3RGA/ref=cm_cr_othr_d_pdp?ie=UTF8</t>
  </si>
  <si>
    <t>4.75</t>
  </si>
  <si>
    <t>JEAN MARC ATTARD</t>
  </si>
  <si>
    <t>https://www.amazon.fr/gp/profile/amzn1.account.AEVZGGFS6IDHFDBLJ3ZBACYNJH4A/ref=cm_cr_othr_d_pdp?ie=UTF8</t>
  </si>
  <si>
    <t>4.45</t>
  </si>
  <si>
    <t xml:space="preserve">iRegro Hamac Gonflable </t>
  </si>
  <si>
    <t>Lampe Solaire LED 8 LED</t>
  </si>
  <si>
    <t>Lampe solaire extérieure 54 LED</t>
  </si>
  <si>
    <t xml:space="preserve">Casque Audio TV </t>
  </si>
  <si>
    <t>Pommeau douche led</t>
  </si>
  <si>
    <t>Ecouterus sport bluetooth</t>
  </si>
  <si>
    <t>Analyse finale page battrie</t>
  </si>
  <si>
    <t>Client d'Amazon</t>
  </si>
  <si>
    <t>ANNIE</t>
  </si>
  <si>
    <t xml:space="preserve">Benoit Martineau </t>
  </si>
  <si>
    <t>4.4</t>
  </si>
  <si>
    <t>4.33</t>
  </si>
  <si>
    <t>Mr. Nicolas Perroud</t>
  </si>
  <si>
    <t>Pm</t>
  </si>
  <si>
    <t>4.38</t>
  </si>
  <si>
    <t>alucardjam</t>
  </si>
  <si>
    <t>CamemRE</t>
  </si>
  <si>
    <t>Igu Azu</t>
  </si>
  <si>
    <t>5*</t>
  </si>
  <si>
    <t xml:space="preserve">Moyenne </t>
  </si>
  <si>
    <t>4*</t>
  </si>
  <si>
    <t>ROGER Cyril</t>
  </si>
  <si>
    <t>florent pedrini</t>
  </si>
  <si>
    <t>Icemandoc</t>
  </si>
  <si>
    <t>3*</t>
  </si>
  <si>
    <t>Gibeez</t>
  </si>
  <si>
    <t>Moyenne</t>
  </si>
  <si>
    <t>Mt</t>
  </si>
  <si>
    <t>pat</t>
  </si>
  <si>
    <t>2*</t>
  </si>
  <si>
    <t>Bubble Shooter</t>
  </si>
  <si>
    <t>100%%</t>
  </si>
  <si>
    <t>Madman</t>
  </si>
  <si>
    <t>ALRIC Greg</t>
  </si>
  <si>
    <t>1*</t>
  </si>
  <si>
    <t>DjMomo</t>
  </si>
  <si>
    <t>clement coilot</t>
  </si>
  <si>
    <t xml:space="preserve">Achat Vérifié </t>
  </si>
  <si>
    <t>Achat non vérifié</t>
  </si>
  <si>
    <t>Mt - achat MPOW</t>
  </si>
  <si>
    <t>Infotus</t>
  </si>
  <si>
    <t>CDAVID28 </t>
  </si>
  <si>
    <t>cath35</t>
  </si>
  <si>
    <t>Badreddine</t>
  </si>
  <si>
    <t>Antkowiak Roman</t>
  </si>
  <si>
    <t>Gael Jimenez</t>
  </si>
  <si>
    <t>Mike 77</t>
  </si>
  <si>
    <t>VERRIER S.</t>
  </si>
  <si>
    <t>vallarino</t>
  </si>
  <si>
    <t>Super Photo</t>
  </si>
  <si>
    <t>Le Steph</t>
  </si>
  <si>
    <t>nicolas</t>
  </si>
  <si>
    <t>nicolas - gode</t>
  </si>
  <si>
    <t>Jim Smith</t>
  </si>
  <si>
    <t>roblin</t>
  </si>
  <si>
    <t>D.r G77</t>
  </si>
  <si>
    <t>Maximilien C.</t>
  </si>
  <si>
    <t xml:space="preserve">5* </t>
  </si>
  <si>
    <t>Moyenne étoiles</t>
  </si>
  <si>
    <t>Date de la première publication</t>
  </si>
  <si>
    <t>Igu AZU</t>
  </si>
  <si>
    <t xml:space="preserve">Total </t>
  </si>
  <si>
    <t>Total</t>
  </si>
  <si>
    <t>Achat Vérifié - Groupe A (Commentaires de 5 étoiles)</t>
  </si>
  <si>
    <t xml:space="preserve">commentaires </t>
  </si>
  <si>
    <t>%</t>
  </si>
  <si>
    <t>TOTAL</t>
  </si>
  <si>
    <t>Nombre de commentaires</t>
  </si>
  <si>
    <t>Profils clients 5*</t>
  </si>
  <si>
    <t>Nbr étoiles</t>
  </si>
  <si>
    <t>Profils clients  5*</t>
  </si>
  <si>
    <t>Ancienneté en jours</t>
  </si>
  <si>
    <t>Visualisation</t>
  </si>
  <si>
    <t>Profils clients  4*</t>
  </si>
  <si>
    <t>Profils clients  3*</t>
  </si>
  <si>
    <t>Profils clients  2*</t>
  </si>
  <si>
    <t>Profils clients  1*</t>
  </si>
  <si>
    <t>Comportement de cotation individuel - Goupe A (commentaires 4,3,2,1 étoiles)</t>
  </si>
  <si>
    <t>Comportement de cotation individuel</t>
  </si>
  <si>
    <t>groupe B (Commentaires 4,3,2,1 étoiles)</t>
  </si>
  <si>
    <t>Achat Vérifié - Groupe B (Commentaires de 5 étoiles)</t>
  </si>
  <si>
    <t>Groupe A - Achats Vérifiés</t>
  </si>
  <si>
    <t xml:space="preserve">Groupe B -Achats non vérifiés </t>
  </si>
  <si>
    <t>Nbr étoiiles</t>
  </si>
  <si>
    <t>Nbr mots</t>
  </si>
  <si>
    <t>Achat non vérifié - Groupe B (17 commentaires)</t>
  </si>
  <si>
    <t>Achat Vérifié - Groupe A (28 Commentaires)</t>
  </si>
  <si>
    <t>Nbr commentaires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</si>
</sst>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)\ _€_ ;_ * \(#,##0.00\)\ _€_ ;_ * &quot;-&quot;??_)\ _€_ ;_ @_ "/>
    <numFmt numFmtId="164" formatCode="_ * #,##0_)\ _€_ ;_ * \(#,##0\)\ _€_ ;_ * &quot;-&quot;??_)\ _€_ ;_ @_ "/>
    <numFmt numFmtId="165" formatCode="0.0%"/>
  </numFmts>
  <fonts count="4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rgb="FF111111"/>
      <name val="Arial"/>
    </font>
    <font>
      <sz val="12"/>
      <color rgb="FF0070C0"/>
      <name val="Arial"/>
    </font>
    <font>
      <sz val="12"/>
      <color theme="9"/>
      <name val="Calibri"/>
      <family val="2"/>
      <scheme val="minor"/>
    </font>
    <font>
      <b/>
      <sz val="12"/>
      <color rgb="FF111111"/>
      <name val="Arial"/>
    </font>
    <font>
      <b/>
      <sz val="26"/>
      <color theme="1"/>
      <name val="Calibri"/>
      <scheme val="minor"/>
    </font>
    <font>
      <b/>
      <sz val="26"/>
      <color rgb="FF111111"/>
      <name val="Arial"/>
    </font>
    <font>
      <sz val="12"/>
      <color theme="1"/>
      <name val="Arial"/>
    </font>
    <font>
      <b/>
      <sz val="12"/>
      <color theme="1"/>
      <name val="Arial"/>
    </font>
    <font>
      <b/>
      <sz val="12"/>
      <color rgb="FFFF0000"/>
      <name val="Arial"/>
    </font>
    <font>
      <b/>
      <sz val="12"/>
      <color rgb="FFFF0000"/>
      <name val="Calibri"/>
      <family val="2"/>
      <scheme val="minor"/>
    </font>
    <font>
      <sz val="26"/>
      <color theme="1"/>
      <name val="Calibri (Corps)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26"/>
      <name val="Calibri"/>
      <family val="2"/>
      <scheme val="minor"/>
    </font>
    <font>
      <sz val="12"/>
      <color theme="5"/>
      <name val="Calibri"/>
      <family val="2"/>
      <scheme val="minor"/>
    </font>
    <font>
      <b/>
      <sz val="12"/>
      <color theme="5"/>
      <name val="Calibri"/>
      <family val="2"/>
      <scheme val="minor"/>
    </font>
    <font>
      <b/>
      <sz val="12"/>
      <color theme="1"/>
      <name val="Calibri"/>
    </font>
    <font>
      <sz val="12"/>
      <color theme="1"/>
      <name val="Calibri"/>
    </font>
    <font>
      <sz val="12"/>
      <color rgb="FF7030A0"/>
      <name val="Calibri"/>
      <family val="2"/>
      <scheme val="minor"/>
    </font>
    <font>
      <sz val="12"/>
      <color rgb="FF7030A0"/>
      <name val="Arial"/>
    </font>
    <font>
      <sz val="12"/>
      <color rgb="FF7030A0"/>
      <name val="Calibri"/>
    </font>
    <font>
      <b/>
      <sz val="12"/>
      <color rgb="FF7030A0"/>
      <name val="Calibri"/>
      <family val="2"/>
      <scheme val="minor"/>
    </font>
    <font>
      <sz val="12"/>
      <color theme="1"/>
      <name val="Calibri (Corps)"/>
    </font>
    <font>
      <b/>
      <sz val="12"/>
      <color theme="1"/>
      <name val="Calibri (Corps)"/>
    </font>
    <font>
      <b/>
      <sz val="10"/>
      <color theme="1"/>
      <name val="Calibri"/>
      <family val="2"/>
      <scheme val="minor"/>
    </font>
    <font>
      <b/>
      <sz val="10"/>
      <color theme="1"/>
      <name val="Arial"/>
    </font>
    <font>
      <sz val="10"/>
      <color theme="1"/>
      <name val="Calibri"/>
      <family val="2"/>
      <scheme val="minor"/>
    </font>
    <font>
      <sz val="10"/>
      <color theme="1"/>
      <name val="Arial"/>
    </font>
    <font>
      <sz val="8"/>
      <name val="Calibri"/>
      <family val="2"/>
      <scheme val="minor"/>
    </font>
    <font>
      <b/>
      <sz val="12"/>
      <name val="Calibri (Corps)"/>
    </font>
    <font>
      <b/>
      <sz val="10"/>
      <name val="Arial"/>
    </font>
    <font>
      <b/>
      <sz val="24"/>
      <color theme="1"/>
      <name val="Calibri"/>
      <scheme val="minor"/>
    </font>
    <font>
      <sz val="26"/>
      <color theme="1"/>
      <name val="Calibri"/>
      <family val="2"/>
      <scheme val="minor"/>
    </font>
    <font>
      <b/>
      <sz val="12"/>
      <name val="Calibri"/>
    </font>
    <font>
      <b/>
      <sz val="28"/>
      <color theme="1"/>
      <name val="Calibri"/>
      <scheme val="minor"/>
    </font>
    <font>
      <b/>
      <sz val="28"/>
      <color theme="9"/>
      <name val="Calibri"/>
      <scheme val="minor"/>
    </font>
    <font>
      <b/>
      <sz val="28"/>
      <color rgb="FFFF0000"/>
      <name val="Calibri"/>
      <scheme val="minor"/>
    </font>
    <font>
      <sz val="28"/>
      <color theme="1"/>
      <name val="Calibri"/>
      <scheme val="minor"/>
    </font>
    <font>
      <sz val="28"/>
      <name val="Calibri"/>
      <scheme val="minor"/>
    </font>
    <font>
      <b/>
      <sz val="12"/>
      <color theme="9"/>
      <name val="Calibri"/>
      <family val="2"/>
      <scheme val="minor"/>
    </font>
    <font>
      <b/>
      <sz val="26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thin">
        <color auto="1"/>
      </right>
      <top style="medium">
        <color theme="1"/>
      </top>
      <bottom/>
      <diagonal/>
    </border>
    <border>
      <left style="thin">
        <color auto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thin">
        <color auto="1"/>
      </right>
      <top/>
      <bottom style="medium">
        <color theme="1"/>
      </bottom>
      <diagonal/>
    </border>
    <border>
      <left style="thin">
        <color auto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thin">
        <color theme="1"/>
      </left>
      <right/>
      <top style="medium">
        <color theme="1"/>
      </top>
      <bottom/>
      <diagonal/>
    </border>
    <border>
      <left style="thin">
        <color theme="1"/>
      </left>
      <right/>
      <top/>
      <bottom style="medium">
        <color theme="1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auto="1"/>
      </bottom>
      <diagonal/>
    </border>
    <border>
      <left/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/>
      </right>
      <top/>
      <bottom/>
      <diagonal/>
    </border>
    <border>
      <left style="thin">
        <color auto="1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auto="1"/>
      </right>
      <top style="thin">
        <color theme="1"/>
      </top>
      <bottom/>
      <diagonal/>
    </border>
    <border>
      <left style="thin">
        <color auto="1"/>
      </left>
      <right/>
      <top style="thin">
        <color theme="1"/>
      </top>
      <bottom/>
      <diagonal/>
    </border>
    <border>
      <left/>
      <right style="thin">
        <color theme="1"/>
      </right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thin">
        <color theme="1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theme="1"/>
      </left>
      <right/>
      <top style="thin">
        <color auto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auto="1"/>
      </left>
      <right/>
      <top style="thin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theme="1"/>
      </bottom>
      <diagonal/>
    </border>
    <border>
      <left/>
      <right style="thin">
        <color theme="1"/>
      </right>
      <top style="thin">
        <color auto="1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 style="medium">
        <color theme="1"/>
      </top>
      <bottom style="medium">
        <color theme="1"/>
      </bottom>
      <diagonal/>
    </border>
    <border>
      <left/>
      <right style="thin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/>
      <top style="thin">
        <color theme="1"/>
      </top>
      <bottom style="medium">
        <color theme="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547">
    <xf numFmtId="0" fontId="0" fillId="0" borderId="0" xfId="0"/>
    <xf numFmtId="0" fontId="0" fillId="0" borderId="0" xfId="0" applyAlignment="1">
      <alignment horizontal="right"/>
    </xf>
    <xf numFmtId="0" fontId="6" fillId="0" borderId="0" xfId="0" applyFont="1"/>
    <xf numFmtId="0" fontId="0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9" fontId="0" fillId="0" borderId="0" xfId="0" applyNumberFormat="1"/>
    <xf numFmtId="0" fontId="11" fillId="0" borderId="0" xfId="0" applyFont="1"/>
    <xf numFmtId="0" fontId="13" fillId="0" borderId="0" xfId="0" applyFont="1"/>
    <xf numFmtId="15" fontId="0" fillId="0" borderId="0" xfId="0" applyNumberFormat="1"/>
    <xf numFmtId="0" fontId="4" fillId="0" borderId="0" xfId="0" applyFont="1"/>
    <xf numFmtId="0" fontId="0" fillId="0" borderId="0" xfId="0" applyFill="1"/>
    <xf numFmtId="9" fontId="0" fillId="0" borderId="0" xfId="3" applyFont="1" applyFill="1"/>
    <xf numFmtId="9" fontId="4" fillId="0" borderId="0" xfId="3" applyFont="1" applyFill="1"/>
    <xf numFmtId="0" fontId="9" fillId="0" borderId="0" xfId="0" applyFont="1" applyAlignment="1">
      <alignment horizontal="right"/>
    </xf>
    <xf numFmtId="0" fontId="0" fillId="0" borderId="0" xfId="0" applyFill="1" applyBorder="1"/>
    <xf numFmtId="15" fontId="4" fillId="0" borderId="0" xfId="0" applyNumberFormat="1" applyFont="1" applyFill="1" applyBorder="1"/>
    <xf numFmtId="0" fontId="4" fillId="0" borderId="0" xfId="0" applyFont="1" applyFill="1" applyBorder="1"/>
    <xf numFmtId="15" fontId="0" fillId="0" borderId="0" xfId="0" applyNumberFormat="1" applyFill="1" applyBorder="1"/>
    <xf numFmtId="0" fontId="16" fillId="0" borderId="0" xfId="0" applyFont="1" applyFill="1" applyBorder="1"/>
    <xf numFmtId="0" fontId="14" fillId="0" borderId="0" xfId="0" applyFont="1" applyFill="1" applyBorder="1"/>
    <xf numFmtId="0" fontId="5" fillId="0" borderId="0" xfId="0" applyFont="1" applyFill="1" applyBorder="1"/>
    <xf numFmtId="0" fontId="9" fillId="0" borderId="0" xfId="0" applyFont="1" applyFill="1" applyBorder="1"/>
    <xf numFmtId="10" fontId="4" fillId="0" borderId="0" xfId="0" applyNumberFormat="1" applyFont="1" applyFill="1" applyBorder="1"/>
    <xf numFmtId="9" fontId="0" fillId="0" borderId="0" xfId="0" applyNumberFormat="1" applyFill="1" applyBorder="1"/>
    <xf numFmtId="9" fontId="0" fillId="0" borderId="0" xfId="3" applyFont="1" applyFill="1" applyBorder="1"/>
    <xf numFmtId="0" fontId="5" fillId="0" borderId="0" xfId="1" applyFont="1" applyFill="1" applyBorder="1" applyAlignment="1">
      <alignment wrapText="1"/>
    </xf>
    <xf numFmtId="0" fontId="10" fillId="0" borderId="0" xfId="0" applyFont="1" applyFill="1" applyBorder="1"/>
    <xf numFmtId="0" fontId="15" fillId="0" borderId="0" xfId="0" applyFont="1" applyFill="1" applyBorder="1"/>
    <xf numFmtId="9" fontId="4" fillId="0" borderId="0" xfId="3" applyFont="1" applyFill="1" applyBorder="1"/>
    <xf numFmtId="9" fontId="4" fillId="2" borderId="0" xfId="3" applyFont="1" applyFill="1" applyBorder="1"/>
    <xf numFmtId="0" fontId="0" fillId="2" borderId="0" xfId="0" applyFill="1" applyBorder="1"/>
    <xf numFmtId="0" fontId="4" fillId="2" borderId="0" xfId="0" applyFont="1" applyFill="1" applyBorder="1"/>
    <xf numFmtId="0" fontId="0" fillId="0" borderId="0" xfId="0" applyFill="1" applyBorder="1" applyAlignment="1">
      <alignment horizontal="right"/>
    </xf>
    <xf numFmtId="0" fontId="9" fillId="0" borderId="0" xfId="0" applyFont="1" applyFill="1" applyBorder="1" applyAlignment="1">
      <alignment horizontal="right"/>
    </xf>
    <xf numFmtId="0" fontId="17" fillId="0" borderId="0" xfId="0" applyFont="1" applyFill="1"/>
    <xf numFmtId="0" fontId="18" fillId="0" borderId="0" xfId="0" applyFont="1" applyFill="1"/>
    <xf numFmtId="15" fontId="0" fillId="0" borderId="0" xfId="0" applyNumberFormat="1" applyFont="1"/>
    <xf numFmtId="0" fontId="0" fillId="0" borderId="0" xfId="0" applyFont="1" applyFill="1" applyBorder="1"/>
    <xf numFmtId="10" fontId="21" fillId="0" borderId="0" xfId="0" applyNumberFormat="1" applyFont="1" applyFill="1" applyBorder="1"/>
    <xf numFmtId="0" fontId="21" fillId="0" borderId="0" xfId="0" applyFont="1"/>
    <xf numFmtId="9" fontId="21" fillId="0" borderId="0" xfId="3" applyFont="1" applyFill="1" applyBorder="1"/>
    <xf numFmtId="9" fontId="21" fillId="0" borderId="0" xfId="0" applyNumberFormat="1" applyFont="1" applyFill="1" applyBorder="1"/>
    <xf numFmtId="164" fontId="0" fillId="0" borderId="0" xfId="2" applyNumberFormat="1" applyFont="1"/>
    <xf numFmtId="164" fontId="0" fillId="0" borderId="0" xfId="0" applyNumberFormat="1" applyAlignment="1">
      <alignment horizontal="right"/>
    </xf>
    <xf numFmtId="9" fontId="25" fillId="0" borderId="0" xfId="3" applyFont="1" applyFill="1" applyBorder="1"/>
    <xf numFmtId="0" fontId="25" fillId="0" borderId="0" xfId="0" applyFont="1" applyFill="1" applyBorder="1"/>
    <xf numFmtId="9" fontId="25" fillId="0" borderId="0" xfId="0" applyNumberFormat="1" applyFont="1" applyFill="1" applyBorder="1"/>
    <xf numFmtId="9" fontId="25" fillId="0" borderId="0" xfId="3" applyFont="1"/>
    <xf numFmtId="0" fontId="0" fillId="0" borderId="2" xfId="0" applyBorder="1"/>
    <xf numFmtId="9" fontId="21" fillId="0" borderId="0" xfId="0" applyNumberFormat="1" applyFont="1"/>
    <xf numFmtId="165" fontId="25" fillId="0" borderId="0" xfId="3" applyNumberFormat="1" applyFont="1"/>
    <xf numFmtId="9" fontId="0" fillId="0" borderId="0" xfId="0" applyNumberFormat="1" applyAlignment="1">
      <alignment horizontal="left" indent="2"/>
    </xf>
    <xf numFmtId="0" fontId="0" fillId="0" borderId="4" xfId="0" applyBorder="1"/>
    <xf numFmtId="0" fontId="5" fillId="0" borderId="4" xfId="0" applyFont="1" applyBorder="1"/>
    <xf numFmtId="0" fontId="33" fillId="0" borderId="4" xfId="0" applyFont="1" applyBorder="1"/>
    <xf numFmtId="0" fontId="12" fillId="0" borderId="5" xfId="0" applyFont="1" applyBorder="1"/>
    <xf numFmtId="0" fontId="0" fillId="0" borderId="5" xfId="0" applyBorder="1"/>
    <xf numFmtId="0" fontId="0" fillId="0" borderId="0" xfId="0" applyBorder="1"/>
    <xf numFmtId="0" fontId="5" fillId="0" borderId="0" xfId="0" applyFont="1" applyBorder="1"/>
    <xf numFmtId="0" fontId="33" fillId="0" borderId="0" xfId="0" applyFont="1" applyBorder="1"/>
    <xf numFmtId="0" fontId="0" fillId="0" borderId="8" xfId="0" applyBorder="1"/>
    <xf numFmtId="0" fontId="5" fillId="0" borderId="8" xfId="0" applyFont="1" applyBorder="1"/>
    <xf numFmtId="0" fontId="0" fillId="0" borderId="12" xfId="0" applyBorder="1"/>
    <xf numFmtId="0" fontId="5" fillId="0" borderId="12" xfId="0" applyFont="1" applyBorder="1"/>
    <xf numFmtId="0" fontId="7" fillId="0" borderId="12" xfId="0" applyFont="1" applyBorder="1"/>
    <xf numFmtId="0" fontId="0" fillId="0" borderId="6" xfId="0" applyBorder="1" applyAlignment="1">
      <alignment horizontal="center"/>
    </xf>
    <xf numFmtId="0" fontId="34" fillId="0" borderId="12" xfId="0" applyFont="1" applyBorder="1"/>
    <xf numFmtId="0" fontId="33" fillId="0" borderId="12" xfId="0" applyFont="1" applyBorder="1"/>
    <xf numFmtId="0" fontId="0" fillId="0" borderId="12" xfId="0" applyFont="1" applyBorder="1"/>
    <xf numFmtId="0" fontId="33" fillId="0" borderId="12" xfId="1" applyFont="1" applyBorder="1" applyAlignment="1">
      <alignment wrapText="1"/>
    </xf>
    <xf numFmtId="9" fontId="0" fillId="0" borderId="0" xfId="0" applyNumberFormat="1" applyBorder="1"/>
    <xf numFmtId="0" fontId="5" fillId="0" borderId="13" xfId="0" applyFont="1" applyBorder="1"/>
    <xf numFmtId="0" fontId="5" fillId="0" borderId="6" xfId="0" applyFont="1" applyBorder="1"/>
    <xf numFmtId="0" fontId="0" fillId="0" borderId="9" xfId="0" applyBorder="1"/>
    <xf numFmtId="0" fontId="10" fillId="2" borderId="1" xfId="0" applyFont="1" applyFill="1" applyBorder="1"/>
    <xf numFmtId="0" fontId="0" fillId="2" borderId="3" xfId="0" applyFill="1" applyBorder="1"/>
    <xf numFmtId="0" fontId="14" fillId="2" borderId="1" xfId="0" applyFont="1" applyFill="1" applyBorder="1"/>
    <xf numFmtId="0" fontId="11" fillId="0" borderId="1" xfId="0" applyFont="1" applyBorder="1" applyAlignment="1">
      <alignment horizontal="left"/>
    </xf>
    <xf numFmtId="0" fontId="5" fillId="0" borderId="8" xfId="0" applyFont="1" applyBorder="1" applyAlignment="1"/>
    <xf numFmtId="0" fontId="5" fillId="0" borderId="0" xfId="0" applyFont="1" applyBorder="1" applyAlignment="1">
      <alignment horizontal="left"/>
    </xf>
    <xf numFmtId="0" fontId="9" fillId="0" borderId="0" xfId="0" applyFont="1" applyBorder="1"/>
    <xf numFmtId="10" fontId="4" fillId="2" borderId="0" xfId="0" applyNumberFormat="1" applyFont="1" applyFill="1" applyBorder="1"/>
    <xf numFmtId="9" fontId="0" fillId="0" borderId="4" xfId="0" applyNumberFormat="1" applyFill="1" applyBorder="1"/>
    <xf numFmtId="0" fontId="5" fillId="0" borderId="9" xfId="0" applyFont="1" applyBorder="1"/>
    <xf numFmtId="0" fontId="5" fillId="0" borderId="11" xfId="0" applyFont="1" applyBorder="1"/>
    <xf numFmtId="0" fontId="5" fillId="0" borderId="1" xfId="0" applyFont="1" applyBorder="1"/>
    <xf numFmtId="0" fontId="5" fillId="0" borderId="2" xfId="0" applyFont="1" applyBorder="1"/>
    <xf numFmtId="0" fontId="0" fillId="2" borderId="2" xfId="0" applyFill="1" applyBorder="1"/>
    <xf numFmtId="0" fontId="4" fillId="2" borderId="8" xfId="0" applyFont="1" applyFill="1" applyBorder="1"/>
    <xf numFmtId="10" fontId="4" fillId="2" borderId="4" xfId="0" applyNumberFormat="1" applyFont="1" applyFill="1" applyBorder="1"/>
    <xf numFmtId="0" fontId="4" fillId="2" borderId="1" xfId="0" applyFont="1" applyFill="1" applyBorder="1"/>
    <xf numFmtId="9" fontId="4" fillId="2" borderId="3" xfId="0" applyNumberFormat="1" applyFont="1" applyFill="1" applyBorder="1"/>
    <xf numFmtId="0" fontId="14" fillId="0" borderId="8" xfId="0" applyFont="1" applyBorder="1"/>
    <xf numFmtId="0" fontId="0" fillId="2" borderId="8" xfId="0" applyFill="1" applyBorder="1"/>
    <xf numFmtId="9" fontId="0" fillId="2" borderId="4" xfId="3" applyFont="1" applyFill="1" applyBorder="1"/>
    <xf numFmtId="0" fontId="0" fillId="2" borderId="1" xfId="0" applyFill="1" applyBorder="1"/>
    <xf numFmtId="9" fontId="0" fillId="2" borderId="3" xfId="0" applyNumberFormat="1" applyFill="1" applyBorder="1"/>
    <xf numFmtId="0" fontId="0" fillId="0" borderId="8" xfId="0" applyFill="1" applyBorder="1"/>
    <xf numFmtId="0" fontId="0" fillId="0" borderId="1" xfId="0" applyFill="1" applyBorder="1"/>
    <xf numFmtId="9" fontId="0" fillId="0" borderId="3" xfId="0" applyNumberFormat="1" applyFill="1" applyBorder="1"/>
    <xf numFmtId="9" fontId="4" fillId="2" borderId="4" xfId="3" applyFont="1" applyFill="1" applyBorder="1"/>
    <xf numFmtId="0" fontId="16" fillId="0" borderId="10" xfId="0" applyFont="1" applyBorder="1"/>
    <xf numFmtId="0" fontId="14" fillId="0" borderId="9" xfId="0" applyFont="1" applyBorder="1"/>
    <xf numFmtId="0" fontId="5" fillId="0" borderId="10" xfId="0" applyFont="1" applyBorder="1"/>
    <xf numFmtId="0" fontId="32" fillId="0" borderId="9" xfId="0" applyFont="1" applyBorder="1"/>
    <xf numFmtId="0" fontId="14" fillId="0" borderId="11" xfId="0" applyFont="1" applyBorder="1"/>
    <xf numFmtId="9" fontId="0" fillId="2" borderId="4" xfId="0" applyNumberFormat="1" applyFont="1" applyFill="1" applyBorder="1"/>
    <xf numFmtId="9" fontId="0" fillId="2" borderId="10" xfId="0" applyNumberFormat="1" applyFont="1" applyFill="1" applyBorder="1"/>
    <xf numFmtId="0" fontId="0" fillId="2" borderId="14" xfId="0" applyFill="1" applyBorder="1"/>
    <xf numFmtId="9" fontId="0" fillId="2" borderId="15" xfId="3" applyFont="1" applyFill="1" applyBorder="1"/>
    <xf numFmtId="0" fontId="0" fillId="2" borderId="16" xfId="0" applyFill="1" applyBorder="1"/>
    <xf numFmtId="9" fontId="0" fillId="2" borderId="17" xfId="3" applyFont="1" applyFill="1" applyBorder="1"/>
    <xf numFmtId="0" fontId="0" fillId="2" borderId="18" xfId="0" applyFill="1" applyBorder="1"/>
    <xf numFmtId="9" fontId="0" fillId="2" borderId="19" xfId="3" applyFont="1" applyFill="1" applyBorder="1"/>
    <xf numFmtId="0" fontId="0" fillId="2" borderId="20" xfId="0" applyFill="1" applyBorder="1"/>
    <xf numFmtId="9" fontId="0" fillId="2" borderId="21" xfId="3" applyFont="1" applyFill="1" applyBorder="1"/>
    <xf numFmtId="0" fontId="0" fillId="2" borderId="14" xfId="0" applyFont="1" applyFill="1" applyBorder="1"/>
    <xf numFmtId="9" fontId="0" fillId="2" borderId="17" xfId="0" applyNumberFormat="1" applyFont="1" applyFill="1" applyBorder="1"/>
    <xf numFmtId="0" fontId="0" fillId="2" borderId="18" xfId="0" applyFont="1" applyFill="1" applyBorder="1"/>
    <xf numFmtId="9" fontId="0" fillId="2" borderId="21" xfId="0" applyNumberFormat="1" applyFont="1" applyFill="1" applyBorder="1"/>
    <xf numFmtId="0" fontId="0" fillId="2" borderId="24" xfId="0" applyFont="1" applyFill="1" applyBorder="1"/>
    <xf numFmtId="0" fontId="0" fillId="2" borderId="25" xfId="0" applyFont="1" applyFill="1" applyBorder="1"/>
    <xf numFmtId="15" fontId="31" fillId="0" borderId="8" xfId="0" applyNumberFormat="1" applyFont="1" applyBorder="1"/>
    <xf numFmtId="0" fontId="30" fillId="0" borderId="4" xfId="0" applyFont="1" applyBorder="1" applyAlignment="1">
      <alignment horizontal="center"/>
    </xf>
    <xf numFmtId="15" fontId="31" fillId="0" borderId="0" xfId="0" applyNumberFormat="1" applyFont="1" applyBorder="1"/>
    <xf numFmtId="0" fontId="0" fillId="0" borderId="27" xfId="0" applyBorder="1"/>
    <xf numFmtId="0" fontId="0" fillId="0" borderId="28" xfId="0" applyBorder="1"/>
    <xf numFmtId="0" fontId="20" fillId="0" borderId="28" xfId="0" applyFont="1" applyBorder="1"/>
    <xf numFmtId="0" fontId="0" fillId="0" borderId="29" xfId="0" applyBorder="1"/>
    <xf numFmtId="0" fontId="30" fillId="0" borderId="0" xfId="0" applyFont="1" applyBorder="1" applyAlignment="1">
      <alignment horizontal="center"/>
    </xf>
    <xf numFmtId="0" fontId="0" fillId="0" borderId="30" xfId="0" applyBorder="1"/>
    <xf numFmtId="0" fontId="0" fillId="0" borderId="31" xfId="0" applyBorder="1"/>
    <xf numFmtId="9" fontId="0" fillId="2" borderId="0" xfId="0" applyNumberFormat="1" applyFont="1" applyFill="1" applyBorder="1"/>
    <xf numFmtId="15" fontId="31" fillId="0" borderId="0" xfId="0" applyNumberFormat="1" applyFont="1" applyFill="1" applyBorder="1"/>
    <xf numFmtId="0" fontId="30" fillId="0" borderId="0" xfId="0" applyFont="1" applyFill="1" applyBorder="1" applyAlignment="1">
      <alignment horizontal="center"/>
    </xf>
    <xf numFmtId="9" fontId="0" fillId="0" borderId="0" xfId="0" applyNumberFormat="1" applyFont="1" applyFill="1" applyBorder="1"/>
    <xf numFmtId="9" fontId="4" fillId="0" borderId="0" xfId="0" applyNumberFormat="1" applyFont="1" applyFill="1" applyBorder="1"/>
    <xf numFmtId="0" fontId="30" fillId="0" borderId="32" xfId="0" applyFont="1" applyBorder="1" applyAlignment="1">
      <alignment horizontal="center"/>
    </xf>
    <xf numFmtId="0" fontId="5" fillId="0" borderId="33" xfId="0" applyFont="1" applyBorder="1"/>
    <xf numFmtId="9" fontId="4" fillId="2" borderId="32" xfId="3" applyFont="1" applyFill="1" applyBorder="1"/>
    <xf numFmtId="0" fontId="0" fillId="0" borderId="32" xfId="0" applyBorder="1"/>
    <xf numFmtId="0" fontId="11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12" fillId="0" borderId="0" xfId="0" applyFont="1" applyBorder="1"/>
    <xf numFmtId="0" fontId="34" fillId="0" borderId="0" xfId="0" applyFont="1" applyBorder="1"/>
    <xf numFmtId="0" fontId="33" fillId="0" borderId="0" xfId="1" applyFont="1" applyBorder="1" applyAlignment="1">
      <alignment wrapText="1"/>
    </xf>
    <xf numFmtId="0" fontId="0" fillId="0" borderId="0" xfId="0" applyFont="1" applyBorder="1"/>
    <xf numFmtId="0" fontId="11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12" fillId="0" borderId="0" xfId="0" applyFont="1" applyFill="1" applyBorder="1"/>
    <xf numFmtId="0" fontId="34" fillId="0" borderId="0" xfId="0" applyFont="1" applyFill="1" applyBorder="1"/>
    <xf numFmtId="0" fontId="33" fillId="0" borderId="0" xfId="0" applyFont="1" applyFill="1" applyBorder="1"/>
    <xf numFmtId="0" fontId="33" fillId="0" borderId="0" xfId="1" applyFont="1" applyFill="1" applyBorder="1" applyAlignment="1">
      <alignment wrapText="1"/>
    </xf>
    <xf numFmtId="0" fontId="7" fillId="0" borderId="0" xfId="0" applyFont="1" applyFill="1" applyBorder="1"/>
    <xf numFmtId="0" fontId="0" fillId="0" borderId="27" xfId="0" applyBorder="1" applyAlignment="1">
      <alignment horizontal="center"/>
    </xf>
    <xf numFmtId="0" fontId="0" fillId="0" borderId="29" xfId="0" applyBorder="1" applyAlignment="1">
      <alignment horizontal="center"/>
    </xf>
    <xf numFmtId="0" fontId="10" fillId="2" borderId="35" xfId="0" applyFont="1" applyFill="1" applyBorder="1"/>
    <xf numFmtId="0" fontId="14" fillId="2" borderId="35" xfId="0" applyFont="1" applyFill="1" applyBorder="1"/>
    <xf numFmtId="0" fontId="12" fillId="0" borderId="27" xfId="0" applyFont="1" applyBorder="1"/>
    <xf numFmtId="0" fontId="12" fillId="0" borderId="28" xfId="0" applyFont="1" applyBorder="1"/>
    <xf numFmtId="0" fontId="5" fillId="0" borderId="4" xfId="0" applyFont="1" applyBorder="1" applyAlignment="1">
      <alignment horizontal="center"/>
    </xf>
    <xf numFmtId="15" fontId="0" fillId="0" borderId="37" xfId="0" applyNumberFormat="1" applyBorder="1"/>
    <xf numFmtId="0" fontId="33" fillId="0" borderId="37" xfId="0" applyFont="1" applyBorder="1"/>
    <xf numFmtId="0" fontId="0" fillId="0" borderId="38" xfId="0" applyBorder="1"/>
    <xf numFmtId="0" fontId="0" fillId="2" borderId="3" xfId="0" applyFill="1" applyBorder="1" applyAlignment="1">
      <alignment horizontal="center"/>
    </xf>
    <xf numFmtId="0" fontId="0" fillId="2" borderId="34" xfId="0" applyFill="1" applyBorder="1"/>
    <xf numFmtId="0" fontId="5" fillId="0" borderId="32" xfId="0" applyFont="1" applyBorder="1" applyAlignment="1">
      <alignment horizontal="center"/>
    </xf>
    <xf numFmtId="0" fontId="5" fillId="0" borderId="32" xfId="0" applyFont="1" applyBorder="1"/>
    <xf numFmtId="15" fontId="0" fillId="0" borderId="32" xfId="0" applyNumberFormat="1" applyBorder="1"/>
    <xf numFmtId="0" fontId="14" fillId="2" borderId="36" xfId="0" applyFont="1" applyFill="1" applyBorder="1" applyAlignment="1">
      <alignment horizontal="center"/>
    </xf>
    <xf numFmtId="0" fontId="18" fillId="0" borderId="0" xfId="0" applyFont="1" applyFill="1" applyBorder="1"/>
    <xf numFmtId="0" fontId="18" fillId="2" borderId="1" xfId="0" applyFont="1" applyFill="1" applyBorder="1"/>
    <xf numFmtId="9" fontId="18" fillId="2" borderId="3" xfId="0" applyNumberFormat="1" applyFont="1" applyFill="1" applyBorder="1"/>
    <xf numFmtId="0" fontId="18" fillId="0" borderId="27" xfId="0" applyFont="1" applyFill="1" applyBorder="1"/>
    <xf numFmtId="0" fontId="18" fillId="0" borderId="28" xfId="0" applyFont="1" applyFill="1" applyBorder="1"/>
    <xf numFmtId="0" fontId="20" fillId="0" borderId="28" xfId="0" applyFont="1" applyFill="1" applyBorder="1"/>
    <xf numFmtId="0" fontId="18" fillId="0" borderId="29" xfId="0" applyFont="1" applyFill="1" applyBorder="1"/>
    <xf numFmtId="9" fontId="18" fillId="0" borderId="0" xfId="3" applyFont="1" applyFill="1" applyBorder="1"/>
    <xf numFmtId="0" fontId="20" fillId="0" borderId="0" xfId="0" applyFont="1" applyFill="1" applyBorder="1"/>
    <xf numFmtId="0" fontId="36" fillId="0" borderId="0" xfId="0" applyFont="1" applyFill="1" applyBorder="1" applyAlignment="1">
      <alignment horizontal="center"/>
    </xf>
    <xf numFmtId="0" fontId="19" fillId="0" borderId="0" xfId="0" applyFont="1" applyFill="1" applyBorder="1"/>
    <xf numFmtId="0" fontId="37" fillId="0" borderId="0" xfId="0" applyFont="1" applyFill="1" applyBorder="1"/>
    <xf numFmtId="9" fontId="18" fillId="0" borderId="0" xfId="0" applyNumberFormat="1" applyFont="1" applyFill="1" applyBorder="1"/>
    <xf numFmtId="0" fontId="38" fillId="0" borderId="0" xfId="0" applyFont="1"/>
    <xf numFmtId="0" fontId="9" fillId="0" borderId="24" xfId="0" applyFont="1" applyBorder="1"/>
    <xf numFmtId="9" fontId="0" fillId="0" borderId="32" xfId="0" applyNumberFormat="1" applyBorder="1"/>
    <xf numFmtId="0" fontId="0" fillId="0" borderId="24" xfId="0" applyBorder="1"/>
    <xf numFmtId="0" fontId="0" fillId="0" borderId="24" xfId="0" applyBorder="1" applyAlignment="1">
      <alignment horizontal="right"/>
    </xf>
    <xf numFmtId="0" fontId="10" fillId="0" borderId="0" xfId="0" applyFont="1" applyBorder="1"/>
    <xf numFmtId="0" fontId="9" fillId="0" borderId="41" xfId="0" applyFont="1" applyBorder="1"/>
    <xf numFmtId="0" fontId="0" fillId="0" borderId="42" xfId="0" applyBorder="1"/>
    <xf numFmtId="9" fontId="4" fillId="2" borderId="42" xfId="3" applyFont="1" applyFill="1" applyBorder="1"/>
    <xf numFmtId="0" fontId="0" fillId="0" borderId="43" xfId="0" applyBorder="1"/>
    <xf numFmtId="0" fontId="0" fillId="0" borderId="40" xfId="0" applyBorder="1"/>
    <xf numFmtId="15" fontId="5" fillId="0" borderId="0" xfId="0" applyNumberFormat="1" applyFont="1" applyFill="1" applyBorder="1"/>
    <xf numFmtId="0" fontId="0" fillId="0" borderId="44" xfId="0" applyBorder="1"/>
    <xf numFmtId="0" fontId="0" fillId="0" borderId="39" xfId="0" applyBorder="1" applyAlignment="1">
      <alignment horizontal="right"/>
    </xf>
    <xf numFmtId="0" fontId="0" fillId="0" borderId="39" xfId="0" applyBorder="1"/>
    <xf numFmtId="0" fontId="0" fillId="0" borderId="45" xfId="0" applyBorder="1"/>
    <xf numFmtId="0" fontId="0" fillId="0" borderId="0" xfId="0" applyBorder="1" applyAlignment="1">
      <alignment horizontal="right"/>
    </xf>
    <xf numFmtId="0" fontId="0" fillId="0" borderId="32" xfId="0" applyBorder="1" applyAlignment="1">
      <alignment horizontal="right"/>
    </xf>
    <xf numFmtId="0" fontId="9" fillId="0" borderId="32" xfId="0" applyFont="1" applyBorder="1"/>
    <xf numFmtId="0" fontId="0" fillId="0" borderId="41" xfId="0" applyBorder="1"/>
    <xf numFmtId="15" fontId="31" fillId="0" borderId="40" xfId="0" applyNumberFormat="1" applyFont="1" applyBorder="1"/>
    <xf numFmtId="0" fontId="30" fillId="0" borderId="46" xfId="0" applyFont="1" applyBorder="1" applyAlignment="1">
      <alignment horizontal="center"/>
    </xf>
    <xf numFmtId="15" fontId="31" fillId="0" borderId="47" xfId="0" applyNumberFormat="1" applyFont="1" applyBorder="1"/>
    <xf numFmtId="0" fontId="30" fillId="0" borderId="31" xfId="0" applyFont="1" applyBorder="1" applyAlignment="1">
      <alignment horizontal="center"/>
    </xf>
    <xf numFmtId="0" fontId="5" fillId="0" borderId="41" xfId="0" applyFont="1" applyFill="1" applyBorder="1"/>
    <xf numFmtId="0" fontId="5" fillId="0" borderId="42" xfId="0" applyFont="1" applyBorder="1"/>
    <xf numFmtId="0" fontId="10" fillId="0" borderId="42" xfId="0" applyFont="1" applyBorder="1"/>
    <xf numFmtId="0" fontId="5" fillId="0" borderId="43" xfId="0" applyFont="1" applyBorder="1"/>
    <xf numFmtId="15" fontId="31" fillId="0" borderId="30" xfId="0" applyNumberFormat="1" applyFont="1" applyBorder="1"/>
    <xf numFmtId="15" fontId="5" fillId="0" borderId="43" xfId="0" applyNumberFormat="1" applyFont="1" applyFill="1" applyBorder="1"/>
    <xf numFmtId="0" fontId="4" fillId="2" borderId="24" xfId="0" applyFont="1" applyFill="1" applyBorder="1"/>
    <xf numFmtId="15" fontId="31" fillId="0" borderId="24" xfId="0" applyNumberFormat="1" applyFont="1" applyBorder="1"/>
    <xf numFmtId="0" fontId="10" fillId="0" borderId="24" xfId="0" applyFont="1" applyBorder="1"/>
    <xf numFmtId="0" fontId="5" fillId="0" borderId="43" xfId="0" applyFont="1" applyFill="1" applyBorder="1"/>
    <xf numFmtId="0" fontId="4" fillId="2" borderId="24" xfId="3" applyNumberFormat="1" applyFont="1" applyFill="1" applyBorder="1"/>
    <xf numFmtId="0" fontId="10" fillId="0" borderId="24" xfId="0" applyFont="1" applyFill="1" applyBorder="1"/>
    <xf numFmtId="0" fontId="5" fillId="0" borderId="32" xfId="0" applyFont="1" applyFill="1" applyBorder="1"/>
    <xf numFmtId="0" fontId="10" fillId="0" borderId="41" xfId="0" applyFont="1" applyFill="1" applyBorder="1"/>
    <xf numFmtId="0" fontId="0" fillId="2" borderId="24" xfId="0" applyNumberFormat="1" applyFont="1" applyFill="1" applyBorder="1"/>
    <xf numFmtId="9" fontId="0" fillId="2" borderId="32" xfId="3" applyFont="1" applyFill="1" applyBorder="1"/>
    <xf numFmtId="9" fontId="0" fillId="0" borderId="32" xfId="0" applyNumberFormat="1" applyBorder="1" applyAlignment="1">
      <alignment horizontal="right"/>
    </xf>
    <xf numFmtId="0" fontId="5" fillId="0" borderId="41" xfId="0" applyFont="1" applyBorder="1"/>
    <xf numFmtId="0" fontId="4" fillId="2" borderId="41" xfId="0" applyFont="1" applyFill="1" applyBorder="1"/>
    <xf numFmtId="9" fontId="4" fillId="2" borderId="43" xfId="3" applyFont="1" applyFill="1" applyBorder="1"/>
    <xf numFmtId="0" fontId="10" fillId="0" borderId="40" xfId="0" applyFont="1" applyBorder="1"/>
    <xf numFmtId="0" fontId="0" fillId="2" borderId="14" xfId="0" applyNumberFormat="1" applyFont="1" applyFill="1" applyBorder="1"/>
    <xf numFmtId="0" fontId="0" fillId="2" borderId="18" xfId="0" applyNumberFormat="1" applyFont="1" applyFill="1" applyBorder="1"/>
    <xf numFmtId="0" fontId="0" fillId="0" borderId="31" xfId="0" applyBorder="1" applyAlignment="1">
      <alignment horizontal="right"/>
    </xf>
    <xf numFmtId="0" fontId="9" fillId="0" borderId="29" xfId="0" applyFont="1" applyBorder="1"/>
    <xf numFmtId="0" fontId="4" fillId="2" borderId="27" xfId="0" applyFont="1" applyFill="1" applyBorder="1"/>
    <xf numFmtId="9" fontId="4" fillId="2" borderId="29" xfId="3" applyFont="1" applyFill="1" applyBorder="1"/>
    <xf numFmtId="9" fontId="0" fillId="2" borderId="29" xfId="3" applyFont="1" applyFill="1" applyBorder="1"/>
    <xf numFmtId="9" fontId="0" fillId="0" borderId="29" xfId="0" applyNumberFormat="1" applyBorder="1"/>
    <xf numFmtId="0" fontId="9" fillId="0" borderId="28" xfId="0" applyFont="1" applyBorder="1"/>
    <xf numFmtId="0" fontId="4" fillId="2" borderId="28" xfId="0" applyFont="1" applyFill="1" applyBorder="1"/>
    <xf numFmtId="0" fontId="5" fillId="0" borderId="0" xfId="0" applyFont="1" applyFill="1" applyBorder="1" applyAlignment="1"/>
    <xf numFmtId="0" fontId="4" fillId="0" borderId="0" xfId="3" applyNumberFormat="1" applyFont="1" applyFill="1" applyBorder="1"/>
    <xf numFmtId="0" fontId="0" fillId="0" borderId="0" xfId="0" applyNumberFormat="1" applyFont="1" applyFill="1" applyBorder="1"/>
    <xf numFmtId="9" fontId="0" fillId="0" borderId="0" xfId="0" applyNumberFormat="1" applyFill="1" applyBorder="1" applyAlignment="1">
      <alignment horizontal="right"/>
    </xf>
    <xf numFmtId="0" fontId="0" fillId="0" borderId="24" xfId="0" applyFill="1" applyBorder="1"/>
    <xf numFmtId="0" fontId="4" fillId="0" borderId="24" xfId="0" applyFont="1" applyFill="1" applyBorder="1"/>
    <xf numFmtId="9" fontId="4" fillId="0" borderId="32" xfId="3" applyFont="1" applyFill="1" applyBorder="1"/>
    <xf numFmtId="9" fontId="0" fillId="0" borderId="32" xfId="0" applyNumberFormat="1" applyFill="1" applyBorder="1"/>
    <xf numFmtId="0" fontId="0" fillId="0" borderId="27" xfId="0" applyFill="1" applyBorder="1"/>
    <xf numFmtId="9" fontId="0" fillId="0" borderId="29" xfId="3" applyFont="1" applyFill="1" applyBorder="1"/>
    <xf numFmtId="0" fontId="0" fillId="0" borderId="28" xfId="0" applyFill="1" applyBorder="1"/>
    <xf numFmtId="0" fontId="0" fillId="0" borderId="40" xfId="0" applyFill="1" applyBorder="1"/>
    <xf numFmtId="0" fontId="9" fillId="0" borderId="28" xfId="0" applyFont="1" applyFill="1" applyBorder="1"/>
    <xf numFmtId="0" fontId="0" fillId="0" borderId="32" xfId="0" applyFill="1" applyBorder="1"/>
    <xf numFmtId="0" fontId="0" fillId="0" borderId="29" xfId="0" applyFill="1" applyBorder="1"/>
    <xf numFmtId="9" fontId="0" fillId="0" borderId="31" xfId="0" applyNumberFormat="1" applyBorder="1"/>
    <xf numFmtId="0" fontId="4" fillId="2" borderId="30" xfId="0" applyFont="1" applyFill="1" applyBorder="1"/>
    <xf numFmtId="9" fontId="4" fillId="2" borderId="31" xfId="3" applyFont="1" applyFill="1" applyBorder="1"/>
    <xf numFmtId="0" fontId="4" fillId="0" borderId="0" xfId="0" applyFont="1" applyBorder="1"/>
    <xf numFmtId="0" fontId="30" fillId="0" borderId="24" xfId="0" applyFont="1" applyFill="1" applyBorder="1" applyAlignment="1">
      <alignment horizontal="center"/>
    </xf>
    <xf numFmtId="0" fontId="5" fillId="0" borderId="24" xfId="0" applyFont="1" applyFill="1" applyBorder="1"/>
    <xf numFmtId="9" fontId="4" fillId="0" borderId="24" xfId="3" applyFont="1" applyFill="1" applyBorder="1"/>
    <xf numFmtId="9" fontId="4" fillId="0" borderId="24" xfId="0" applyNumberFormat="1" applyFont="1" applyFill="1" applyBorder="1"/>
    <xf numFmtId="9" fontId="4" fillId="2" borderId="5" xfId="0" applyNumberFormat="1" applyFont="1" applyFill="1" applyBorder="1"/>
    <xf numFmtId="0" fontId="9" fillId="0" borderId="24" xfId="0" applyFont="1" applyBorder="1" applyAlignment="1">
      <alignment horizontal="right"/>
    </xf>
    <xf numFmtId="0" fontId="9" fillId="0" borderId="0" xfId="0" applyFont="1" applyBorder="1" applyAlignment="1">
      <alignment horizontal="right"/>
    </xf>
    <xf numFmtId="0" fontId="0" fillId="0" borderId="30" xfId="0" applyBorder="1" applyAlignment="1">
      <alignment horizontal="right"/>
    </xf>
    <xf numFmtId="0" fontId="9" fillId="0" borderId="42" xfId="0" applyFont="1" applyBorder="1" applyAlignment="1">
      <alignment horizontal="right"/>
    </xf>
    <xf numFmtId="0" fontId="0" fillId="0" borderId="28" xfId="0" applyBorder="1" applyAlignment="1">
      <alignment horizontal="right"/>
    </xf>
    <xf numFmtId="0" fontId="0" fillId="0" borderId="30" xfId="0" applyFill="1" applyBorder="1"/>
    <xf numFmtId="9" fontId="0" fillId="0" borderId="31" xfId="0" applyNumberFormat="1" applyFill="1" applyBorder="1"/>
    <xf numFmtId="0" fontId="0" fillId="0" borderId="42" xfId="0" applyFill="1" applyBorder="1"/>
    <xf numFmtId="0" fontId="0" fillId="0" borderId="43" xfId="0" applyFill="1" applyBorder="1"/>
    <xf numFmtId="0" fontId="37" fillId="0" borderId="30" xfId="0" applyFont="1" applyBorder="1"/>
    <xf numFmtId="0" fontId="5" fillId="0" borderId="31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30" xfId="0" applyBorder="1" applyAlignment="1">
      <alignment horizontal="center"/>
    </xf>
    <xf numFmtId="0" fontId="37" fillId="0" borderId="0" xfId="0" applyFont="1" applyBorder="1"/>
    <xf numFmtId="0" fontId="37" fillId="0" borderId="40" xfId="0" applyFont="1" applyBorder="1"/>
    <xf numFmtId="0" fontId="0" fillId="0" borderId="31" xfId="0" applyBorder="1" applyAlignment="1">
      <alignment horizontal="center"/>
    </xf>
    <xf numFmtId="0" fontId="5" fillId="0" borderId="24" xfId="0" applyFont="1" applyBorder="1"/>
    <xf numFmtId="0" fontId="0" fillId="2" borderId="24" xfId="0" applyFill="1" applyBorder="1"/>
    <xf numFmtId="0" fontId="0" fillId="2" borderId="41" xfId="0" applyFill="1" applyBorder="1"/>
    <xf numFmtId="9" fontId="0" fillId="2" borderId="43" xfId="3" applyFont="1" applyFill="1" applyBorder="1"/>
    <xf numFmtId="0" fontId="0" fillId="2" borderId="42" xfId="0" applyFill="1" applyBorder="1"/>
    <xf numFmtId="0" fontId="37" fillId="0" borderId="24" xfId="0" applyFont="1" applyBorder="1"/>
    <xf numFmtId="0" fontId="37" fillId="0" borderId="27" xfId="0" applyFont="1" applyBorder="1"/>
    <xf numFmtId="0" fontId="15" fillId="0" borderId="24" xfId="0" applyFont="1" applyBorder="1"/>
    <xf numFmtId="0" fontId="18" fillId="2" borderId="24" xfId="0" applyFont="1" applyFill="1" applyBorder="1" applyAlignment="1">
      <alignment horizontal="center"/>
    </xf>
    <xf numFmtId="9" fontId="18" fillId="2" borderId="0" xfId="3" applyFont="1" applyFill="1" applyBorder="1" applyAlignment="1">
      <alignment horizontal="center"/>
    </xf>
    <xf numFmtId="0" fontId="18" fillId="2" borderId="32" xfId="0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/>
    </xf>
    <xf numFmtId="0" fontId="18" fillId="2" borderId="41" xfId="0" applyFont="1" applyFill="1" applyBorder="1" applyAlignment="1">
      <alignment horizontal="center"/>
    </xf>
    <xf numFmtId="0" fontId="18" fillId="2" borderId="42" xfId="0" applyFont="1" applyFill="1" applyBorder="1" applyAlignment="1">
      <alignment horizontal="center"/>
    </xf>
    <xf numFmtId="0" fontId="18" fillId="2" borderId="43" xfId="0" applyFont="1" applyFill="1" applyBorder="1" applyAlignment="1">
      <alignment horizontal="center"/>
    </xf>
    <xf numFmtId="0" fontId="39" fillId="0" borderId="0" xfId="0" applyFont="1" applyFill="1" applyBorder="1"/>
    <xf numFmtId="9" fontId="0" fillId="0" borderId="28" xfId="3" applyFont="1" applyFill="1" applyBorder="1"/>
    <xf numFmtId="0" fontId="0" fillId="0" borderId="0" xfId="0" applyFont="1" applyFill="1" applyBorder="1" applyAlignment="1"/>
    <xf numFmtId="9" fontId="1" fillId="0" borderId="0" xfId="3" applyFont="1" applyFill="1" applyBorder="1" applyAlignment="1"/>
    <xf numFmtId="0" fontId="5" fillId="0" borderId="0" xfId="0" applyFont="1" applyFill="1" applyBorder="1" applyAlignment="1">
      <alignment horizontal="center"/>
    </xf>
    <xf numFmtId="0" fontId="0" fillId="0" borderId="0" xfId="0" applyNumberFormat="1" applyFill="1" applyBorder="1"/>
    <xf numFmtId="0" fontId="40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9" fontId="18" fillId="0" borderId="0" xfId="3" applyFont="1" applyFill="1" applyBorder="1" applyAlignment="1">
      <alignment horizontal="center"/>
    </xf>
    <xf numFmtId="9" fontId="4" fillId="0" borderId="28" xfId="3" applyFont="1" applyFill="1" applyBorder="1"/>
    <xf numFmtId="9" fontId="0" fillId="0" borderId="28" xfId="0" applyNumberFormat="1" applyFill="1" applyBorder="1"/>
    <xf numFmtId="0" fontId="0" fillId="0" borderId="32" xfId="0" applyBorder="1" applyAlignment="1">
      <alignment horizontal="center"/>
    </xf>
    <xf numFmtId="0" fontId="5" fillId="0" borderId="24" xfId="1" applyFont="1" applyBorder="1" applyAlignment="1">
      <alignment wrapText="1"/>
    </xf>
    <xf numFmtId="0" fontId="0" fillId="2" borderId="27" xfId="0" applyFill="1" applyBorder="1"/>
    <xf numFmtId="9" fontId="0" fillId="2" borderId="32" xfId="0" applyNumberFormat="1" applyFill="1" applyBorder="1"/>
    <xf numFmtId="0" fontId="16" fillId="0" borderId="32" xfId="0" applyFont="1" applyBorder="1"/>
    <xf numFmtId="9" fontId="0" fillId="0" borderId="2" xfId="0" applyNumberFormat="1" applyBorder="1"/>
    <xf numFmtId="0" fontId="4" fillId="2" borderId="7" xfId="0" applyFont="1" applyFill="1" applyBorder="1"/>
    <xf numFmtId="0" fontId="4" fillId="0" borderId="40" xfId="0" applyFont="1" applyBorder="1"/>
    <xf numFmtId="0" fontId="4" fillId="0" borderId="31" xfId="0" applyFont="1" applyBorder="1"/>
    <xf numFmtId="0" fontId="0" fillId="2" borderId="29" xfId="0" applyFill="1" applyBorder="1"/>
    <xf numFmtId="0" fontId="18" fillId="2" borderId="28" xfId="0" applyFont="1" applyFill="1" applyBorder="1" applyAlignment="1">
      <alignment horizontal="right"/>
    </xf>
    <xf numFmtId="0" fontId="0" fillId="2" borderId="40" xfId="0" applyFill="1" applyBorder="1"/>
    <xf numFmtId="0" fontId="0" fillId="2" borderId="30" xfId="0" applyFill="1" applyBorder="1"/>
    <xf numFmtId="9" fontId="0" fillId="2" borderId="48" xfId="3" applyFont="1" applyFill="1" applyBorder="1"/>
    <xf numFmtId="0" fontId="0" fillId="2" borderId="22" xfId="0" applyFill="1" applyBorder="1"/>
    <xf numFmtId="9" fontId="0" fillId="2" borderId="48" xfId="0" applyNumberFormat="1" applyFill="1" applyBorder="1"/>
    <xf numFmtId="0" fontId="0" fillId="2" borderId="49" xfId="0" applyFill="1" applyBorder="1"/>
    <xf numFmtId="9" fontId="0" fillId="2" borderId="50" xfId="3" applyFont="1" applyFill="1" applyBorder="1"/>
    <xf numFmtId="0" fontId="0" fillId="2" borderId="23" xfId="0" applyFill="1" applyBorder="1"/>
    <xf numFmtId="9" fontId="0" fillId="2" borderId="50" xfId="0" applyNumberFormat="1" applyFill="1" applyBorder="1"/>
    <xf numFmtId="0" fontId="18" fillId="2" borderId="27" xfId="0" applyFont="1" applyFill="1" applyBorder="1" applyAlignment="1">
      <alignment horizontal="right"/>
    </xf>
    <xf numFmtId="9" fontId="18" fillId="2" borderId="29" xfId="3" applyFont="1" applyFill="1" applyBorder="1" applyAlignment="1">
      <alignment horizontal="right"/>
    </xf>
    <xf numFmtId="0" fontId="4" fillId="2" borderId="40" xfId="0" applyFont="1" applyFill="1" applyBorder="1"/>
    <xf numFmtId="0" fontId="10" fillId="0" borderId="41" xfId="0" applyFont="1" applyBorder="1"/>
    <xf numFmtId="0" fontId="15" fillId="0" borderId="41" xfId="0" applyFont="1" applyBorder="1"/>
    <xf numFmtId="0" fontId="5" fillId="0" borderId="41" xfId="0" applyFont="1" applyBorder="1" applyAlignment="1">
      <alignment horizontal="center"/>
    </xf>
    <xf numFmtId="0" fontId="5" fillId="0" borderId="42" xfId="0" applyFont="1" applyBorder="1" applyAlignment="1">
      <alignment horizontal="center"/>
    </xf>
    <xf numFmtId="0" fontId="40" fillId="0" borderId="41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0" fillId="2" borderId="51" xfId="0" applyFill="1" applyBorder="1"/>
    <xf numFmtId="0" fontId="39" fillId="0" borderId="27" xfId="0" applyFont="1" applyBorder="1"/>
    <xf numFmtId="0" fontId="20" fillId="0" borderId="40" xfId="0" applyFont="1" applyFill="1" applyBorder="1" applyAlignment="1">
      <alignment horizontal="left"/>
    </xf>
    <xf numFmtId="0" fontId="19" fillId="0" borderId="30" xfId="0" applyFont="1" applyFill="1" applyBorder="1" applyAlignment="1">
      <alignment horizontal="left"/>
    </xf>
    <xf numFmtId="9" fontId="4" fillId="0" borderId="31" xfId="3" applyFont="1" applyFill="1" applyBorder="1"/>
    <xf numFmtId="0" fontId="44" fillId="0" borderId="41" xfId="0" applyFont="1" applyFill="1" applyBorder="1"/>
    <xf numFmtId="0" fontId="41" fillId="0" borderId="42" xfId="0" applyFont="1" applyFill="1" applyBorder="1"/>
    <xf numFmtId="0" fontId="42" fillId="0" borderId="42" xfId="0" applyFont="1" applyFill="1" applyBorder="1"/>
    <xf numFmtId="0" fontId="43" fillId="0" borderId="42" xfId="0" applyFont="1" applyFill="1" applyBorder="1"/>
    <xf numFmtId="9" fontId="43" fillId="0" borderId="43" xfId="3" applyFont="1" applyFill="1" applyBorder="1"/>
    <xf numFmtId="0" fontId="39" fillId="0" borderId="28" xfId="0" applyFont="1" applyFill="1" applyBorder="1"/>
    <xf numFmtId="0" fontId="0" fillId="0" borderId="28" xfId="0" applyNumberFormat="1" applyFont="1" applyFill="1" applyBorder="1"/>
    <xf numFmtId="0" fontId="0" fillId="0" borderId="26" xfId="0" applyBorder="1"/>
    <xf numFmtId="0" fontId="5" fillId="0" borderId="37" xfId="0" applyFont="1" applyBorder="1"/>
    <xf numFmtId="0" fontId="11" fillId="0" borderId="27" xfId="0" applyFont="1" applyBorder="1" applyAlignment="1">
      <alignment horizontal="left"/>
    </xf>
    <xf numFmtId="0" fontId="20" fillId="0" borderId="42" xfId="0" applyFont="1" applyBorder="1"/>
    <xf numFmtId="0" fontId="14" fillId="0" borderId="25" xfId="0" applyFont="1" applyBorder="1"/>
    <xf numFmtId="0" fontId="4" fillId="2" borderId="52" xfId="0" applyFont="1" applyFill="1" applyBorder="1"/>
    <xf numFmtId="9" fontId="4" fillId="2" borderId="53" xfId="0" applyNumberFormat="1" applyFont="1" applyFill="1" applyBorder="1"/>
    <xf numFmtId="0" fontId="4" fillId="2" borderId="54" xfId="0" applyFont="1" applyFill="1" applyBorder="1"/>
    <xf numFmtId="0" fontId="0" fillId="0" borderId="55" xfId="0" applyBorder="1"/>
    <xf numFmtId="9" fontId="0" fillId="0" borderId="56" xfId="0" applyNumberFormat="1" applyBorder="1"/>
    <xf numFmtId="9" fontId="0" fillId="2" borderId="49" xfId="0" applyNumberFormat="1" applyFont="1" applyFill="1" applyBorder="1"/>
    <xf numFmtId="9" fontId="0" fillId="2" borderId="51" xfId="0" applyNumberFormat="1" applyFont="1" applyFill="1" applyBorder="1"/>
    <xf numFmtId="9" fontId="0" fillId="2" borderId="11" xfId="0" applyNumberFormat="1" applyFont="1" applyFill="1" applyBorder="1"/>
    <xf numFmtId="0" fontId="0" fillId="0" borderId="7" xfId="0" applyFill="1" applyBorder="1"/>
    <xf numFmtId="0" fontId="0" fillId="0" borderId="52" xfId="0" applyBorder="1"/>
    <xf numFmtId="9" fontId="0" fillId="0" borderId="5" xfId="0" applyNumberFormat="1" applyFill="1" applyBorder="1"/>
    <xf numFmtId="0" fontId="5" fillId="0" borderId="25" xfId="0" applyFont="1" applyBorder="1"/>
    <xf numFmtId="9" fontId="4" fillId="2" borderId="56" xfId="0" applyNumberFormat="1" applyFont="1" applyFill="1" applyBorder="1"/>
    <xf numFmtId="0" fontId="18" fillId="0" borderId="0" xfId="0" applyFont="1" applyFill="1" applyBorder="1" applyAlignment="1">
      <alignment horizontal="right"/>
    </xf>
    <xf numFmtId="9" fontId="18" fillId="0" borderId="0" xfId="3" applyFont="1" applyFill="1" applyBorder="1" applyAlignment="1">
      <alignment horizontal="right"/>
    </xf>
    <xf numFmtId="9" fontId="18" fillId="0" borderId="29" xfId="3" applyFont="1" applyFill="1" applyBorder="1"/>
    <xf numFmtId="0" fontId="17" fillId="0" borderId="0" xfId="0" applyFont="1" applyFill="1" applyBorder="1"/>
    <xf numFmtId="15" fontId="0" fillId="0" borderId="0" xfId="0" applyNumberFormat="1" applyFont="1" applyFill="1" applyBorder="1"/>
    <xf numFmtId="0" fontId="38" fillId="0" borderId="0" xfId="0" applyFont="1" applyFill="1" applyBorder="1"/>
    <xf numFmtId="0" fontId="5" fillId="0" borderId="0" xfId="0" applyFont="1" applyFill="1" applyBorder="1" applyAlignment="1">
      <alignment horizontal="left"/>
    </xf>
    <xf numFmtId="0" fontId="32" fillId="0" borderId="0" xfId="0" applyFont="1" applyFill="1" applyBorder="1"/>
    <xf numFmtId="0" fontId="45" fillId="0" borderId="42" xfId="0" applyFont="1" applyBorder="1"/>
    <xf numFmtId="0" fontId="45" fillId="0" borderId="0" xfId="0" applyFont="1" applyBorder="1"/>
    <xf numFmtId="9" fontId="18" fillId="2" borderId="2" xfId="0" applyNumberFormat="1" applyFont="1" applyFill="1" applyBorder="1"/>
    <xf numFmtId="0" fontId="18" fillId="2" borderId="54" xfId="0" applyFont="1" applyFill="1" applyBorder="1"/>
    <xf numFmtId="9" fontId="18" fillId="2" borderId="53" xfId="0" applyNumberFormat="1" applyFont="1" applyFill="1" applyBorder="1"/>
    <xf numFmtId="0" fontId="18" fillId="2" borderId="27" xfId="0" applyFont="1" applyFill="1" applyBorder="1"/>
    <xf numFmtId="9" fontId="18" fillId="2" borderId="29" xfId="3" applyFont="1" applyFill="1" applyBorder="1"/>
    <xf numFmtId="0" fontId="4" fillId="2" borderId="27" xfId="0" applyFont="1" applyFill="1" applyBorder="1" applyAlignment="1">
      <alignment horizontal="right"/>
    </xf>
    <xf numFmtId="9" fontId="4" fillId="2" borderId="29" xfId="3" applyFont="1" applyFill="1" applyBorder="1" applyAlignment="1">
      <alignment horizontal="right"/>
    </xf>
    <xf numFmtId="0" fontId="0" fillId="2" borderId="43" xfId="0" applyFill="1" applyBorder="1"/>
    <xf numFmtId="0" fontId="0" fillId="2" borderId="30" xfId="0" applyNumberFormat="1" applyFill="1" applyBorder="1"/>
    <xf numFmtId="0" fontId="4" fillId="2" borderId="30" xfId="0" applyFont="1" applyFill="1" applyBorder="1" applyAlignment="1"/>
    <xf numFmtId="0" fontId="4" fillId="2" borderId="28" xfId="0" applyFont="1" applyFill="1" applyBorder="1" applyAlignment="1"/>
    <xf numFmtId="9" fontId="4" fillId="2" borderId="29" xfId="3" applyFont="1" applyFill="1" applyBorder="1" applyAlignment="1"/>
    <xf numFmtId="0" fontId="0" fillId="0" borderId="27" xfId="0" applyFont="1" applyFill="1" applyBorder="1"/>
    <xf numFmtId="0" fontId="0" fillId="2" borderId="26" xfId="0" applyFill="1" applyBorder="1"/>
    <xf numFmtId="0" fontId="4" fillId="2" borderId="27" xfId="0" applyNumberFormat="1" applyFont="1" applyFill="1" applyBorder="1"/>
    <xf numFmtId="15" fontId="0" fillId="2" borderId="27" xfId="0" applyNumberFormat="1" applyFill="1" applyBorder="1"/>
    <xf numFmtId="0" fontId="4" fillId="2" borderId="27" xfId="0" applyFont="1" applyFill="1" applyBorder="1" applyAlignment="1"/>
    <xf numFmtId="10" fontId="29" fillId="0" borderId="30" xfId="0" applyNumberFormat="1" applyFont="1" applyBorder="1" applyAlignment="1">
      <alignment horizontal="center"/>
    </xf>
    <xf numFmtId="10" fontId="5" fillId="0" borderId="0" xfId="0" applyNumberFormat="1" applyFont="1" applyBorder="1"/>
    <xf numFmtId="0" fontId="0" fillId="2" borderId="32" xfId="0" applyFill="1" applyBorder="1"/>
    <xf numFmtId="0" fontId="9" fillId="0" borderId="24" xfId="0" applyFont="1" applyFill="1" applyBorder="1" applyAlignment="1">
      <alignment horizontal="right"/>
    </xf>
    <xf numFmtId="165" fontId="25" fillId="2" borderId="32" xfId="3" applyNumberFormat="1" applyFont="1" applyFill="1" applyBorder="1"/>
    <xf numFmtId="10" fontId="29" fillId="0" borderId="0" xfId="0" applyNumberFormat="1" applyFont="1" applyBorder="1" applyAlignment="1">
      <alignment horizontal="center"/>
    </xf>
    <xf numFmtId="10" fontId="22" fillId="0" borderId="0" xfId="0" applyNumberFormat="1" applyFont="1" applyFill="1" applyBorder="1"/>
    <xf numFmtId="0" fontId="9" fillId="0" borderId="24" xfId="0" applyFont="1" applyFill="1" applyBorder="1"/>
    <xf numFmtId="9" fontId="25" fillId="2" borderId="32" xfId="3" applyFont="1" applyFill="1" applyBorder="1"/>
    <xf numFmtId="15" fontId="0" fillId="0" borderId="40" xfId="0" applyNumberFormat="1" applyFont="1" applyBorder="1"/>
    <xf numFmtId="10" fontId="29" fillId="0" borderId="31" xfId="0" applyNumberFormat="1" applyFont="1" applyBorder="1" applyAlignment="1">
      <alignment horizontal="center"/>
    </xf>
    <xf numFmtId="10" fontId="16" fillId="0" borderId="32" xfId="0" applyNumberFormat="1" applyFont="1" applyBorder="1"/>
    <xf numFmtId="15" fontId="0" fillId="0" borderId="24" xfId="0" applyNumberFormat="1" applyFont="1" applyBorder="1"/>
    <xf numFmtId="10" fontId="29" fillId="0" borderId="32" xfId="0" applyNumberFormat="1" applyFont="1" applyBorder="1" applyAlignment="1">
      <alignment horizontal="center"/>
    </xf>
    <xf numFmtId="10" fontId="22" fillId="0" borderId="32" xfId="0" applyNumberFormat="1" applyFont="1" applyFill="1" applyBorder="1"/>
    <xf numFmtId="10" fontId="22" fillId="0" borderId="32" xfId="0" applyNumberFormat="1" applyFont="1" applyBorder="1"/>
    <xf numFmtId="10" fontId="21" fillId="0" borderId="32" xfId="0" applyNumberFormat="1" applyFont="1" applyBorder="1"/>
    <xf numFmtId="0" fontId="14" fillId="0" borderId="24" xfId="0" applyFont="1" applyBorder="1"/>
    <xf numFmtId="10" fontId="5" fillId="0" borderId="32" xfId="0" applyNumberFormat="1" applyFont="1" applyBorder="1"/>
    <xf numFmtId="0" fontId="21" fillId="0" borderId="32" xfId="0" applyFont="1" applyBorder="1"/>
    <xf numFmtId="0" fontId="18" fillId="0" borderId="32" xfId="0" applyFont="1" applyFill="1" applyBorder="1"/>
    <xf numFmtId="10" fontId="22" fillId="0" borderId="31" xfId="0" applyNumberFormat="1" applyFont="1" applyBorder="1"/>
    <xf numFmtId="0" fontId="0" fillId="2" borderId="31" xfId="0" applyFill="1" applyBorder="1"/>
    <xf numFmtId="0" fontId="0" fillId="2" borderId="44" xfId="0" applyFill="1" applyBorder="1"/>
    <xf numFmtId="0" fontId="0" fillId="2" borderId="39" xfId="0" applyFill="1" applyBorder="1"/>
    <xf numFmtId="0" fontId="21" fillId="2" borderId="39" xfId="0" applyFont="1" applyFill="1" applyBorder="1"/>
    <xf numFmtId="0" fontId="0" fillId="3" borderId="60" xfId="0" applyFill="1" applyBorder="1"/>
    <xf numFmtId="165" fontId="25" fillId="2" borderId="59" xfId="3" applyNumberFormat="1" applyFont="1" applyFill="1" applyBorder="1"/>
    <xf numFmtId="0" fontId="0" fillId="2" borderId="41" xfId="0" applyFont="1" applyFill="1" applyBorder="1"/>
    <xf numFmtId="0" fontId="25" fillId="2" borderId="41" xfId="0" applyFont="1" applyFill="1" applyBorder="1"/>
    <xf numFmtId="9" fontId="25" fillId="2" borderId="41" xfId="3" applyFont="1" applyFill="1" applyBorder="1"/>
    <xf numFmtId="0" fontId="0" fillId="2" borderId="40" xfId="0" applyFont="1" applyFill="1" applyBorder="1"/>
    <xf numFmtId="10" fontId="22" fillId="0" borderId="30" xfId="0" applyNumberFormat="1" applyFont="1" applyBorder="1"/>
    <xf numFmtId="10" fontId="22" fillId="2" borderId="31" xfId="0" applyNumberFormat="1" applyFont="1" applyFill="1" applyBorder="1"/>
    <xf numFmtId="10" fontId="28" fillId="2" borderId="43" xfId="0" applyNumberFormat="1" applyFont="1" applyFill="1" applyBorder="1"/>
    <xf numFmtId="10" fontId="22" fillId="3" borderId="61" xfId="0" applyNumberFormat="1" applyFont="1" applyFill="1" applyBorder="1"/>
    <xf numFmtId="10" fontId="22" fillId="2" borderId="32" xfId="0" applyNumberFormat="1" applyFont="1" applyFill="1" applyBorder="1"/>
    <xf numFmtId="9" fontId="28" fillId="2" borderId="43" xfId="3" applyFont="1" applyFill="1" applyBorder="1"/>
    <xf numFmtId="10" fontId="22" fillId="2" borderId="30" xfId="3" applyNumberFormat="1" applyFont="1" applyFill="1" applyBorder="1"/>
    <xf numFmtId="10" fontId="28" fillId="2" borderId="42" xfId="3" applyNumberFormat="1" applyFont="1" applyFill="1" applyBorder="1"/>
    <xf numFmtId="10" fontId="22" fillId="3" borderId="58" xfId="0" applyNumberFormat="1" applyFont="1" applyFill="1" applyBorder="1"/>
    <xf numFmtId="10" fontId="28" fillId="2" borderId="42" xfId="0" applyNumberFormat="1" applyFont="1" applyFill="1" applyBorder="1"/>
    <xf numFmtId="10" fontId="22" fillId="2" borderId="0" xfId="0" applyNumberFormat="1" applyFont="1" applyFill="1" applyBorder="1"/>
    <xf numFmtId="9" fontId="28" fillId="2" borderId="42" xfId="3" applyFont="1" applyFill="1" applyBorder="1"/>
    <xf numFmtId="10" fontId="22" fillId="2" borderId="31" xfId="3" applyNumberFormat="1" applyFont="1" applyFill="1" applyBorder="1"/>
    <xf numFmtId="10" fontId="28" fillId="2" borderId="43" xfId="3" applyNumberFormat="1" applyFont="1" applyFill="1" applyBorder="1"/>
    <xf numFmtId="9" fontId="22" fillId="2" borderId="31" xfId="3" applyFont="1" applyFill="1" applyBorder="1"/>
    <xf numFmtId="9" fontId="22" fillId="2" borderId="31" xfId="0" applyNumberFormat="1" applyFont="1" applyFill="1" applyBorder="1"/>
    <xf numFmtId="9" fontId="28" fillId="2" borderId="43" xfId="0" applyNumberFormat="1" applyFont="1" applyFill="1" applyBorder="1"/>
    <xf numFmtId="0" fontId="5" fillId="2" borderId="58" xfId="0" applyFont="1" applyFill="1" applyBorder="1"/>
    <xf numFmtId="10" fontId="22" fillId="2" borderId="58" xfId="0" applyNumberFormat="1" applyFont="1" applyFill="1" applyBorder="1"/>
    <xf numFmtId="165" fontId="28" fillId="2" borderId="59" xfId="3" applyNumberFormat="1" applyFont="1" applyFill="1" applyBorder="1"/>
    <xf numFmtId="0" fontId="5" fillId="2" borderId="0" xfId="0" applyFont="1" applyFill="1" applyBorder="1"/>
    <xf numFmtId="10" fontId="22" fillId="2" borderId="39" xfId="0" applyNumberFormat="1" applyFont="1" applyFill="1" applyBorder="1"/>
    <xf numFmtId="165" fontId="28" fillId="2" borderId="32" xfId="3" applyNumberFormat="1" applyFont="1" applyFill="1" applyBorder="1"/>
    <xf numFmtId="0" fontId="5" fillId="2" borderId="57" xfId="0" applyFont="1" applyFill="1" applyBorder="1"/>
    <xf numFmtId="0" fontId="22" fillId="2" borderId="39" xfId="0" applyFont="1" applyFill="1" applyBorder="1"/>
    <xf numFmtId="9" fontId="28" fillId="2" borderId="32" xfId="3" applyFont="1" applyFill="1" applyBorder="1"/>
    <xf numFmtId="0" fontId="5" fillId="2" borderId="27" xfId="0" applyFont="1" applyFill="1" applyBorder="1"/>
    <xf numFmtId="9" fontId="22" fillId="2" borderId="26" xfId="0" applyNumberFormat="1" applyFont="1" applyFill="1" applyBorder="1"/>
    <xf numFmtId="9" fontId="28" fillId="2" borderId="29" xfId="3" applyFont="1" applyFill="1" applyBorder="1"/>
    <xf numFmtId="9" fontId="0" fillId="2" borderId="32" xfId="0" applyNumberFormat="1" applyFill="1" applyBorder="1" applyAlignment="1">
      <alignment horizontal="left" indent="2"/>
    </xf>
    <xf numFmtId="0" fontId="0" fillId="0" borderId="44" xfId="0" applyBorder="1" applyAlignment="1">
      <alignment horizontal="right"/>
    </xf>
    <xf numFmtId="0" fontId="9" fillId="0" borderId="39" xfId="0" applyFont="1" applyBorder="1" applyAlignment="1">
      <alignment horizontal="right"/>
    </xf>
    <xf numFmtId="0" fontId="46" fillId="0" borderId="39" xfId="0" applyFont="1" applyBorder="1" applyAlignment="1">
      <alignment horizontal="right"/>
    </xf>
    <xf numFmtId="9" fontId="21" fillId="0" borderId="32" xfId="3" applyFont="1" applyBorder="1"/>
    <xf numFmtId="0" fontId="23" fillId="0" borderId="24" xfId="0" applyFont="1" applyBorder="1"/>
    <xf numFmtId="9" fontId="22" fillId="0" borderId="32" xfId="3" applyFont="1" applyBorder="1"/>
    <xf numFmtId="0" fontId="0" fillId="0" borderId="24" xfId="0" applyFont="1" applyBorder="1"/>
    <xf numFmtId="0" fontId="0" fillId="2" borderId="39" xfId="0" applyFill="1" applyBorder="1" applyAlignment="1">
      <alignment horizontal="right"/>
    </xf>
    <xf numFmtId="164" fontId="0" fillId="2" borderId="39" xfId="0" applyNumberFormat="1" applyFill="1" applyBorder="1" applyAlignment="1">
      <alignment horizontal="right"/>
    </xf>
    <xf numFmtId="164" fontId="0" fillId="2" borderId="39" xfId="2" applyNumberFormat="1" applyFont="1" applyFill="1" applyBorder="1"/>
    <xf numFmtId="9" fontId="21" fillId="2" borderId="39" xfId="0" applyNumberFormat="1" applyFont="1" applyFill="1" applyBorder="1"/>
    <xf numFmtId="9" fontId="0" fillId="2" borderId="39" xfId="0" applyNumberFormat="1" applyFill="1" applyBorder="1"/>
    <xf numFmtId="164" fontId="0" fillId="2" borderId="57" xfId="0" applyNumberFormat="1" applyFill="1" applyBorder="1" applyAlignment="1">
      <alignment horizontal="right"/>
    </xf>
    <xf numFmtId="9" fontId="21" fillId="2" borderId="58" xfId="0" applyNumberFormat="1" applyFont="1" applyFill="1" applyBorder="1"/>
    <xf numFmtId="164" fontId="0" fillId="2" borderId="58" xfId="0" applyNumberFormat="1" applyFill="1" applyBorder="1" applyAlignment="1">
      <alignment horizontal="right"/>
    </xf>
    <xf numFmtId="0" fontId="0" fillId="2" borderId="32" xfId="0" applyFill="1" applyBorder="1" applyAlignment="1">
      <alignment horizontal="right"/>
    </xf>
    <xf numFmtId="0" fontId="2" fillId="3" borderId="63" xfId="1" applyFont="1" applyFill="1" applyBorder="1" applyAlignment="1">
      <alignment wrapText="1"/>
    </xf>
    <xf numFmtId="0" fontId="7" fillId="3" borderId="63" xfId="0" applyFont="1" applyFill="1" applyBorder="1"/>
    <xf numFmtId="0" fontId="0" fillId="3" borderId="63" xfId="0" applyFont="1" applyFill="1" applyBorder="1"/>
    <xf numFmtId="0" fontId="7" fillId="2" borderId="40" xfId="0" applyFont="1" applyFill="1" applyBorder="1"/>
    <xf numFmtId="0" fontId="26" fillId="2" borderId="41" xfId="0" applyFont="1" applyFill="1" applyBorder="1"/>
    <xf numFmtId="0" fontId="24" fillId="2" borderId="40" xfId="0" applyFont="1" applyFill="1" applyBorder="1"/>
    <xf numFmtId="0" fontId="27" fillId="2" borderId="41" xfId="0" applyFont="1" applyFill="1" applyBorder="1"/>
    <xf numFmtId="0" fontId="25" fillId="2" borderId="41" xfId="1" applyFont="1" applyFill="1" applyBorder="1" applyAlignment="1">
      <alignment wrapText="1"/>
    </xf>
    <xf numFmtId="0" fontId="13" fillId="3" borderId="63" xfId="0" applyFont="1" applyFill="1" applyBorder="1"/>
    <xf numFmtId="9" fontId="28" fillId="2" borderId="43" xfId="3" applyFont="1" applyFill="1" applyBorder="1" applyAlignment="1">
      <alignment horizontal="right"/>
    </xf>
    <xf numFmtId="9" fontId="22" fillId="3" borderId="62" xfId="3" applyFont="1" applyFill="1" applyBorder="1"/>
    <xf numFmtId="9" fontId="22" fillId="2" borderId="30" xfId="3" applyFont="1" applyFill="1" applyBorder="1"/>
    <xf numFmtId="164" fontId="25" fillId="2" borderId="26" xfId="0" applyNumberFormat="1" applyFont="1" applyFill="1" applyBorder="1"/>
    <xf numFmtId="9" fontId="25" fillId="2" borderId="29" xfId="0" applyNumberFormat="1" applyFont="1" applyFill="1" applyBorder="1"/>
    <xf numFmtId="0" fontId="1" fillId="0" borderId="0" xfId="0" applyFont="1"/>
    <xf numFmtId="0" fontId="0" fillId="0" borderId="27" xfId="0" applyFont="1" applyBorder="1"/>
    <xf numFmtId="0" fontId="0" fillId="0" borderId="26" xfId="0" applyFont="1" applyBorder="1"/>
    <xf numFmtId="0" fontId="1" fillId="0" borderId="45" xfId="0" applyFont="1" applyBorder="1"/>
    <xf numFmtId="0" fontId="1" fillId="0" borderId="26" xfId="0" applyFont="1" applyBorder="1"/>
    <xf numFmtId="0" fontId="0" fillId="0" borderId="26" xfId="0" applyBorder="1" applyAlignment="1">
      <alignment horizontal="center"/>
    </xf>
    <xf numFmtId="16" fontId="0" fillId="0" borderId="26" xfId="0" applyNumberFormat="1" applyBorder="1" applyAlignment="1">
      <alignment horizontal="center"/>
    </xf>
    <xf numFmtId="0" fontId="5" fillId="0" borderId="39" xfId="1" applyFont="1" applyBorder="1"/>
    <xf numFmtId="0" fontId="0" fillId="0" borderId="26" xfId="0" applyBorder="1" applyAlignment="1">
      <alignment horizontal="right"/>
    </xf>
    <xf numFmtId="0" fontId="1" fillId="0" borderId="27" xfId="0" applyFont="1" applyBorder="1"/>
    <xf numFmtId="0" fontId="1" fillId="0" borderId="0" xfId="0" applyFont="1" applyBorder="1"/>
    <xf numFmtId="0" fontId="1" fillId="0" borderId="44" xfId="0" applyFont="1" applyBorder="1"/>
    <xf numFmtId="0" fontId="1" fillId="0" borderId="39" xfId="0" applyFont="1" applyBorder="1"/>
    <xf numFmtId="10" fontId="5" fillId="0" borderId="0" xfId="0" applyNumberFormat="1" applyFont="1" applyFill="1" applyBorder="1"/>
    <xf numFmtId="10" fontId="29" fillId="0" borderId="0" xfId="0" applyNumberFormat="1" applyFont="1" applyFill="1" applyBorder="1" applyAlignment="1">
      <alignment horizontal="center"/>
    </xf>
    <xf numFmtId="9" fontId="28" fillId="0" borderId="0" xfId="3" applyFont="1" applyFill="1" applyBorder="1"/>
    <xf numFmtId="10" fontId="16" fillId="0" borderId="0" xfId="0" applyNumberFormat="1" applyFont="1" applyFill="1" applyBorder="1"/>
    <xf numFmtId="10" fontId="22" fillId="0" borderId="0" xfId="3" applyNumberFormat="1" applyFont="1" applyFill="1" applyBorder="1"/>
    <xf numFmtId="9" fontId="22" fillId="0" borderId="0" xfId="3" applyFont="1" applyFill="1" applyBorder="1"/>
    <xf numFmtId="9" fontId="22" fillId="0" borderId="0" xfId="0" applyNumberFormat="1" applyFont="1" applyFill="1" applyBorder="1"/>
    <xf numFmtId="165" fontId="28" fillId="0" borderId="0" xfId="3" applyNumberFormat="1" applyFont="1" applyFill="1" applyBorder="1"/>
    <xf numFmtId="10" fontId="28" fillId="0" borderId="0" xfId="0" applyNumberFormat="1" applyFont="1" applyFill="1" applyBorder="1"/>
    <xf numFmtId="10" fontId="28" fillId="0" borderId="0" xfId="3" applyNumberFormat="1" applyFont="1" applyFill="1" applyBorder="1"/>
    <xf numFmtId="9" fontId="28" fillId="0" borderId="0" xfId="0" applyNumberFormat="1" applyFont="1" applyFill="1" applyBorder="1"/>
    <xf numFmtId="0" fontId="21" fillId="0" borderId="0" xfId="0" applyFont="1" applyFill="1" applyBorder="1"/>
    <xf numFmtId="0" fontId="22" fillId="0" borderId="0" xfId="0" applyFont="1" applyFill="1" applyBorder="1"/>
    <xf numFmtId="0" fontId="2" fillId="0" borderId="0" xfId="1" applyFont="1" applyFill="1" applyBorder="1" applyAlignment="1">
      <alignment wrapText="1"/>
    </xf>
    <xf numFmtId="0" fontId="13" fillId="0" borderId="0" xfId="0" applyFont="1" applyFill="1" applyBorder="1"/>
    <xf numFmtId="164" fontId="0" fillId="0" borderId="0" xfId="0" applyNumberFormat="1" applyFill="1" applyBorder="1" applyAlignment="1">
      <alignment horizontal="right"/>
    </xf>
    <xf numFmtId="165" fontId="25" fillId="0" borderId="0" xfId="3" applyNumberFormat="1" applyFont="1" applyFill="1" applyBorder="1"/>
    <xf numFmtId="0" fontId="25" fillId="0" borderId="0" xfId="1" applyFont="1" applyFill="1" applyBorder="1" applyAlignment="1">
      <alignment wrapText="1"/>
    </xf>
    <xf numFmtId="0" fontId="26" fillId="0" borderId="0" xfId="0" applyFont="1" applyFill="1" applyBorder="1"/>
    <xf numFmtId="0" fontId="23" fillId="0" borderId="0" xfId="0" applyFont="1" applyFill="1" applyBorder="1"/>
    <xf numFmtId="0" fontId="46" fillId="0" borderId="0" xfId="0" applyFont="1" applyFill="1" applyBorder="1" applyAlignment="1">
      <alignment horizontal="right"/>
    </xf>
    <xf numFmtId="0" fontId="24" fillId="0" borderId="0" xfId="0" applyFont="1" applyFill="1" applyBorder="1"/>
    <xf numFmtId="0" fontId="27" fillId="0" borderId="0" xfId="0" applyFont="1" applyFill="1" applyBorder="1"/>
    <xf numFmtId="9" fontId="28" fillId="0" borderId="0" xfId="3" applyFont="1" applyFill="1" applyBorder="1" applyAlignment="1">
      <alignment horizontal="right"/>
    </xf>
    <xf numFmtId="164" fontId="0" fillId="0" borderId="0" xfId="2" applyNumberFormat="1" applyFont="1" applyFill="1" applyBorder="1"/>
    <xf numFmtId="9" fontId="0" fillId="0" borderId="0" xfId="0" applyNumberFormat="1" applyFill="1" applyBorder="1" applyAlignment="1">
      <alignment horizontal="left" indent="2"/>
    </xf>
    <xf numFmtId="164" fontId="25" fillId="0" borderId="0" xfId="0" applyNumberFormat="1" applyFont="1" applyFill="1" applyBorder="1"/>
    <xf numFmtId="0" fontId="1" fillId="0" borderId="40" xfId="0" applyFont="1" applyBorder="1"/>
    <xf numFmtId="0" fontId="1" fillId="0" borderId="24" xfId="0" applyFont="1" applyBorder="1"/>
    <xf numFmtId="0" fontId="13" fillId="0" borderId="24" xfId="0" applyFont="1" applyBorder="1"/>
    <xf numFmtId="0" fontId="13" fillId="0" borderId="41" xfId="0" applyFont="1" applyBorder="1"/>
    <xf numFmtId="0" fontId="0" fillId="0" borderId="43" xfId="0" applyBorder="1" applyAlignment="1">
      <alignment horizontal="right"/>
    </xf>
    <xf numFmtId="0" fontId="13" fillId="0" borderId="0" xfId="0" applyFont="1" applyBorder="1"/>
    <xf numFmtId="0" fontId="5" fillId="0" borderId="0" xfId="1" applyFont="1" applyBorder="1"/>
    <xf numFmtId="16" fontId="0" fillId="0" borderId="0" xfId="0" applyNumberFormat="1" applyBorder="1" applyAlignment="1">
      <alignment horizontal="center"/>
    </xf>
    <xf numFmtId="0" fontId="5" fillId="0" borderId="50" xfId="0" applyFont="1" applyBorder="1"/>
    <xf numFmtId="0" fontId="5" fillId="0" borderId="5" xfId="0" applyFont="1" applyBorder="1"/>
    <xf numFmtId="0" fontId="12" fillId="0" borderId="24" xfId="0" applyFont="1" applyBorder="1"/>
    <xf numFmtId="15" fontId="0" fillId="0" borderId="24" xfId="0" applyNumberFormat="1" applyBorder="1"/>
    <xf numFmtId="15" fontId="0" fillId="0" borderId="24" xfId="0" applyNumberFormat="1" applyFill="1" applyBorder="1"/>
    <xf numFmtId="0" fontId="14" fillId="0" borderId="24" xfId="0" applyFont="1" applyFill="1" applyBorder="1" applyAlignment="1">
      <alignment horizontal="center"/>
    </xf>
    <xf numFmtId="0" fontId="33" fillId="0" borderId="24" xfId="0" applyFont="1" applyFill="1" applyBorder="1"/>
    <xf numFmtId="0" fontId="12" fillId="0" borderId="24" xfId="0" applyFont="1" applyFill="1" applyBorder="1"/>
    <xf numFmtId="0" fontId="33" fillId="0" borderId="24" xfId="1" applyFont="1" applyFill="1" applyBorder="1" applyAlignment="1">
      <alignment wrapText="1"/>
    </xf>
    <xf numFmtId="0" fontId="34" fillId="0" borderId="24" xfId="0" applyFont="1" applyFill="1" applyBorder="1"/>
    <xf numFmtId="0" fontId="47" fillId="0" borderId="0" xfId="0" applyFont="1"/>
    <xf numFmtId="0" fontId="13" fillId="0" borderId="40" xfId="0" applyFont="1" applyBorder="1"/>
    <xf numFmtId="0" fontId="13" fillId="0" borderId="27" xfId="0" applyFont="1" applyBorder="1"/>
    <xf numFmtId="0" fontId="0" fillId="0" borderId="24" xfId="1" applyFont="1" applyBorder="1" applyAlignment="1">
      <alignment wrapText="1"/>
    </xf>
  </cellXfs>
  <cellStyles count="4">
    <cellStyle name="Lien hypertexte" xfId="1" builtinId="8"/>
    <cellStyle name="Milliers" xfId="2" builtinId="3"/>
    <cellStyle name="Normal" xfId="0" builtinId="0"/>
    <cellStyle name="Pourcentage" xfId="3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mazon.fr/Pommeau-PYRUS-changeant-automatiquement-pression/dp/B06XBS769Y/ref=cm_cr_arp_d_product_top?ie=UTF8" TargetMode="External"/><Relationship Id="rId4" Type="http://schemas.openxmlformats.org/officeDocument/2006/relationships/hyperlink" Target="https://www.amazon.fr/Bluetooth-Mpow-intra-auriculaires-Oreillette-Smartphone/dp/B0185Q1B26/ref=cm_cr_arp_d_product_top?ie=UTF8" TargetMode="External"/><Relationship Id="rId5" Type="http://schemas.openxmlformats.org/officeDocument/2006/relationships/hyperlink" Target="https://www.amazon.fr/Jelly-Comb-Rechargeable-Latence-R%C3%A9duction/dp/B01LS0FJ2Y/ref=cm_cr_arp_d_product_top?ie=UTF8" TargetMode="External"/><Relationship Id="rId6" Type="http://schemas.openxmlformats.org/officeDocument/2006/relationships/hyperlink" Target="https://www.amazon.fr/Mpow-ext%C3%A9rieure-Luminaire-exterieur-Eclairage/dp/B01LRHTY3I/ref=cm_cr_arp_d_product_top?ie=UTF8" TargetMode="External"/><Relationship Id="rId1" Type="http://schemas.openxmlformats.org/officeDocument/2006/relationships/hyperlink" Target="https://www.amazon.fr/iRegro-Gonflable-rangement-gonflable-Travelling/dp/B071WFFQGZ/ref=cm_cr_arp_d_product_top?ie=UTF8" TargetMode="External"/><Relationship Id="rId2" Type="http://schemas.openxmlformats.org/officeDocument/2006/relationships/hyperlink" Target="https://www.amazon.fr/Mpow-Luminaire-exterieur-D%C3%A9tecteur-Mouvement/dp/B01D34B1HU/ref=cm_cr_arp_d_product_top?ie=UTF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1"/>
  <sheetViews>
    <sheetView zoomScale="56" workbookViewId="0">
      <selection activeCell="T46" sqref="T46"/>
    </sheetView>
  </sheetViews>
  <sheetFormatPr baseColWidth="10" defaultRowHeight="16" x14ac:dyDescent="0.2"/>
  <cols>
    <col min="1" max="1" width="27.1640625" customWidth="1"/>
    <col min="2" max="2" width="18.83203125" bestFit="1" customWidth="1"/>
    <col min="3" max="3" width="18.1640625" customWidth="1"/>
    <col min="6" max="6" width="19.33203125" bestFit="1" customWidth="1"/>
    <col min="12" max="12" width="15.6640625" customWidth="1"/>
    <col min="16" max="16" width="22" customWidth="1"/>
    <col min="17" max="17" width="18.33203125" customWidth="1"/>
    <col min="18" max="18" width="16.1640625" customWidth="1"/>
    <col min="20" max="20" width="27.6640625" bestFit="1" customWidth="1"/>
    <col min="21" max="21" width="18.5" bestFit="1" customWidth="1"/>
    <col min="23" max="24" width="15.6640625" bestFit="1" customWidth="1"/>
    <col min="25" max="25" width="19.33203125" bestFit="1" customWidth="1"/>
    <col min="26" max="26" width="9.83203125" bestFit="1" customWidth="1"/>
  </cols>
  <sheetData>
    <row r="1" spans="1:12" x14ac:dyDescent="0.2">
      <c r="A1" s="494"/>
      <c r="B1" s="128" t="s">
        <v>2</v>
      </c>
      <c r="C1" s="127" t="s">
        <v>21</v>
      </c>
      <c r="D1" s="128"/>
      <c r="E1" s="128"/>
      <c r="F1" s="128"/>
      <c r="G1" s="128"/>
      <c r="H1" s="128"/>
      <c r="I1" s="128"/>
      <c r="J1" s="128"/>
      <c r="K1" s="128"/>
      <c r="L1" s="130"/>
    </row>
    <row r="2" spans="1:12" x14ac:dyDescent="0.2">
      <c r="A2" s="496" t="s">
        <v>20</v>
      </c>
      <c r="B2" s="133">
        <v>4</v>
      </c>
      <c r="C2" s="195">
        <v>2.25</v>
      </c>
      <c r="D2" s="195" t="s">
        <v>24</v>
      </c>
      <c r="E2" s="132"/>
      <c r="F2" s="132"/>
      <c r="G2" s="132"/>
      <c r="H2" s="132"/>
      <c r="I2" s="132"/>
      <c r="J2" s="132"/>
      <c r="K2" s="132"/>
      <c r="L2" s="133"/>
    </row>
    <row r="3" spans="1:12" x14ac:dyDescent="0.2">
      <c r="A3" s="497" t="s">
        <v>22</v>
      </c>
      <c r="B3" s="142">
        <v>2</v>
      </c>
      <c r="C3" s="188">
        <v>3</v>
      </c>
      <c r="D3" s="188" t="s">
        <v>23</v>
      </c>
      <c r="E3" s="59"/>
      <c r="F3" s="59"/>
      <c r="G3" s="59"/>
      <c r="H3" s="59"/>
      <c r="I3" s="59"/>
      <c r="J3" s="59"/>
      <c r="K3" s="59"/>
      <c r="L3" s="142"/>
    </row>
    <row r="4" spans="1:12" x14ac:dyDescent="0.2">
      <c r="A4" s="497" t="s">
        <v>26</v>
      </c>
      <c r="B4" s="142">
        <v>28</v>
      </c>
      <c r="C4" s="189" t="s">
        <v>27</v>
      </c>
      <c r="D4" s="188" t="s">
        <v>25</v>
      </c>
      <c r="E4" s="59"/>
      <c r="F4" s="59"/>
      <c r="G4" s="59"/>
      <c r="H4" s="59"/>
      <c r="I4" s="59"/>
      <c r="J4" s="59"/>
      <c r="K4" s="59"/>
      <c r="L4" s="142"/>
    </row>
    <row r="5" spans="1:12" x14ac:dyDescent="0.2">
      <c r="A5" s="497" t="s">
        <v>28</v>
      </c>
      <c r="B5" s="142">
        <v>16</v>
      </c>
      <c r="C5" s="189" t="s">
        <v>29</v>
      </c>
      <c r="D5" s="188" t="s">
        <v>32</v>
      </c>
      <c r="E5" s="59"/>
      <c r="F5" s="59"/>
      <c r="G5" s="59"/>
      <c r="H5" s="59"/>
      <c r="I5" s="59"/>
      <c r="J5" s="59"/>
      <c r="K5" s="59"/>
      <c r="L5" s="142"/>
    </row>
    <row r="6" spans="1:12" x14ac:dyDescent="0.2">
      <c r="A6" s="488" t="s">
        <v>30</v>
      </c>
      <c r="B6" s="194">
        <v>1</v>
      </c>
      <c r="C6" s="204">
        <v>1</v>
      </c>
      <c r="D6" s="204" t="s">
        <v>31</v>
      </c>
      <c r="E6" s="192"/>
      <c r="F6" s="192"/>
      <c r="G6" s="192"/>
      <c r="H6" s="192"/>
      <c r="I6" s="192"/>
      <c r="J6" s="192"/>
      <c r="K6" s="192"/>
      <c r="L6" s="194"/>
    </row>
    <row r="7" spans="1:12" x14ac:dyDescent="0.2">
      <c r="A7" s="494" t="s">
        <v>33</v>
      </c>
      <c r="B7" s="348">
        <f>AVERAGE(B2:B6)</f>
        <v>10.199999999999999</v>
      </c>
      <c r="C7" s="348">
        <f>AVERAGE(C2:C6)</f>
        <v>2.0833333333333335</v>
      </c>
      <c r="D7" s="128"/>
      <c r="E7" s="128"/>
      <c r="F7" s="128"/>
      <c r="G7" s="128"/>
      <c r="H7" s="128"/>
      <c r="I7" s="128"/>
      <c r="J7" s="128"/>
      <c r="K7" s="128"/>
      <c r="L7" s="130"/>
    </row>
    <row r="8" spans="1:12" x14ac:dyDescent="0.2">
      <c r="A8" s="485"/>
    </row>
    <row r="9" spans="1:12" x14ac:dyDescent="0.2">
      <c r="A9" s="494"/>
      <c r="B9" s="128" t="s">
        <v>35</v>
      </c>
      <c r="C9" s="127" t="s">
        <v>36</v>
      </c>
      <c r="D9" s="128"/>
      <c r="E9" s="128"/>
      <c r="F9" s="128"/>
      <c r="G9" s="128"/>
      <c r="H9" s="128"/>
      <c r="I9" s="128"/>
      <c r="J9" s="128"/>
      <c r="K9" s="128"/>
      <c r="L9" s="130"/>
    </row>
    <row r="10" spans="1:12" x14ac:dyDescent="0.2">
      <c r="A10" s="525" t="s">
        <v>34</v>
      </c>
      <c r="B10" s="195">
        <v>49</v>
      </c>
      <c r="C10" s="232" t="s">
        <v>38</v>
      </c>
      <c r="D10" s="132" t="s">
        <v>37</v>
      </c>
      <c r="E10" s="132"/>
      <c r="F10" s="132"/>
      <c r="G10" s="132"/>
      <c r="H10" s="132"/>
      <c r="I10" s="132"/>
      <c r="J10" s="132"/>
      <c r="K10" s="132"/>
      <c r="L10" s="133"/>
    </row>
    <row r="11" spans="1:12" x14ac:dyDescent="0.2">
      <c r="A11" s="526" t="s">
        <v>40</v>
      </c>
      <c r="B11" s="188">
        <v>16</v>
      </c>
      <c r="C11" s="202" t="s">
        <v>39</v>
      </c>
      <c r="D11" s="59" t="s">
        <v>41</v>
      </c>
      <c r="E11" s="59"/>
      <c r="F11" s="59"/>
      <c r="G11" s="59"/>
      <c r="H11" s="59"/>
      <c r="I11" s="59"/>
      <c r="J11" s="59"/>
      <c r="K11" s="59"/>
      <c r="L11" s="142"/>
    </row>
    <row r="12" spans="1:12" x14ac:dyDescent="0.2">
      <c r="A12" s="526" t="s">
        <v>42</v>
      </c>
      <c r="B12" s="188">
        <v>23</v>
      </c>
      <c r="C12" s="202" t="s">
        <v>43</v>
      </c>
      <c r="D12" s="59" t="s">
        <v>45</v>
      </c>
      <c r="E12" s="59"/>
      <c r="F12" s="59"/>
      <c r="G12" s="59"/>
      <c r="H12" s="59"/>
      <c r="I12" s="59"/>
      <c r="J12" s="59"/>
      <c r="K12" s="59"/>
      <c r="L12" s="142"/>
    </row>
    <row r="13" spans="1:12" x14ac:dyDescent="0.2">
      <c r="A13" s="527" t="s">
        <v>44</v>
      </c>
      <c r="B13" s="188">
        <v>16</v>
      </c>
      <c r="C13" s="202" t="s">
        <v>47</v>
      </c>
      <c r="D13" s="59" t="s">
        <v>46</v>
      </c>
      <c r="E13" s="59"/>
      <c r="F13" s="59"/>
      <c r="G13" s="59"/>
      <c r="H13" s="59"/>
      <c r="I13" s="59"/>
      <c r="J13" s="59"/>
      <c r="K13" s="59"/>
      <c r="L13" s="142"/>
    </row>
    <row r="14" spans="1:12" x14ac:dyDescent="0.2">
      <c r="A14" s="528" t="s">
        <v>48</v>
      </c>
      <c r="B14" s="204">
        <v>2</v>
      </c>
      <c r="C14" s="529">
        <v>5</v>
      </c>
      <c r="D14" s="192" t="s">
        <v>49</v>
      </c>
      <c r="E14" s="192"/>
      <c r="F14" s="192"/>
      <c r="G14" s="192"/>
      <c r="H14" s="192"/>
      <c r="I14" s="192"/>
      <c r="J14" s="192"/>
      <c r="K14" s="192"/>
      <c r="L14" s="194"/>
    </row>
    <row r="15" spans="1:12" x14ac:dyDescent="0.2">
      <c r="A15" s="388" t="s">
        <v>17</v>
      </c>
      <c r="B15" s="348">
        <f>AVERAGE(B10:B14)</f>
        <v>21.2</v>
      </c>
      <c r="C15" s="493" t="s">
        <v>50</v>
      </c>
      <c r="D15" s="128"/>
      <c r="E15" s="128"/>
      <c r="F15" s="128"/>
      <c r="G15" s="128"/>
      <c r="H15" s="128"/>
      <c r="I15" s="128"/>
      <c r="J15" s="128"/>
      <c r="K15" s="128"/>
      <c r="L15" s="130"/>
    </row>
    <row r="17" spans="1:27" x14ac:dyDescent="0.2">
      <c r="A17" s="495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</row>
    <row r="18" spans="1:27" x14ac:dyDescent="0.2">
      <c r="L18" s="59"/>
    </row>
    <row r="19" spans="1:27" x14ac:dyDescent="0.2">
      <c r="L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</row>
    <row r="20" spans="1:27" x14ac:dyDescent="0.2">
      <c r="A20" s="494"/>
      <c r="B20" s="348" t="s">
        <v>2</v>
      </c>
      <c r="C20" s="348" t="s">
        <v>21</v>
      </c>
      <c r="D20" s="59"/>
      <c r="E20" s="487" t="s">
        <v>0</v>
      </c>
      <c r="F20" s="348" t="s">
        <v>2</v>
      </c>
      <c r="G20" s="348" t="s">
        <v>1</v>
      </c>
      <c r="H20" s="348" t="s">
        <v>3</v>
      </c>
      <c r="I20" s="348" t="s">
        <v>4</v>
      </c>
      <c r="J20" s="348" t="s">
        <v>6</v>
      </c>
      <c r="K20" s="348" t="s">
        <v>16</v>
      </c>
      <c r="L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</row>
    <row r="21" spans="1:27" x14ac:dyDescent="0.2">
      <c r="A21" s="496" t="s">
        <v>20</v>
      </c>
      <c r="B21" s="133">
        <v>4</v>
      </c>
      <c r="C21" s="197">
        <v>2.25</v>
      </c>
      <c r="D21" s="59"/>
      <c r="E21" s="492" t="s">
        <v>51</v>
      </c>
      <c r="F21" s="197">
        <v>58</v>
      </c>
      <c r="G21" s="197">
        <v>26.65</v>
      </c>
      <c r="H21" s="197">
        <v>64</v>
      </c>
      <c r="I21" s="197">
        <v>24</v>
      </c>
      <c r="J21" s="197" t="s">
        <v>5</v>
      </c>
      <c r="K21" s="142" t="s">
        <v>13</v>
      </c>
      <c r="L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</row>
    <row r="22" spans="1:27" x14ac:dyDescent="0.2">
      <c r="A22" s="497" t="s">
        <v>22</v>
      </c>
      <c r="B22" s="142">
        <v>2</v>
      </c>
      <c r="C22" s="199">
        <v>3</v>
      </c>
      <c r="D22" s="59"/>
      <c r="E22" s="492" t="s">
        <v>52</v>
      </c>
      <c r="F22" s="199">
        <v>686</v>
      </c>
      <c r="G22" s="199">
        <v>38.979999999999997</v>
      </c>
      <c r="H22" s="199">
        <v>94</v>
      </c>
      <c r="I22" s="199">
        <v>3</v>
      </c>
      <c r="J22" s="199" t="s">
        <v>8</v>
      </c>
      <c r="K22" s="142" t="s">
        <v>9</v>
      </c>
      <c r="L22" s="59"/>
      <c r="O22" s="59"/>
      <c r="P22" s="495"/>
      <c r="Q22" s="59"/>
      <c r="R22" s="59"/>
      <c r="S22" s="59"/>
      <c r="T22" s="148"/>
      <c r="U22" s="59"/>
      <c r="V22" s="59"/>
      <c r="W22" s="59"/>
      <c r="X22" s="59"/>
      <c r="Y22" s="59"/>
      <c r="Z22" s="59"/>
      <c r="AA22" s="59"/>
    </row>
    <row r="23" spans="1:27" x14ac:dyDescent="0.2">
      <c r="A23" s="497" t="s">
        <v>26</v>
      </c>
      <c r="B23" s="142">
        <v>28</v>
      </c>
      <c r="C23" s="198" t="s">
        <v>27</v>
      </c>
      <c r="D23" s="59"/>
      <c r="E23" s="492" t="s">
        <v>53</v>
      </c>
      <c r="F23" s="199">
        <v>599</v>
      </c>
      <c r="G23" s="198" t="s">
        <v>7</v>
      </c>
      <c r="H23" s="199">
        <v>86</v>
      </c>
      <c r="I23" s="199">
        <v>9</v>
      </c>
      <c r="J23" s="199" t="s">
        <v>5</v>
      </c>
      <c r="K23" s="142" t="s">
        <v>9</v>
      </c>
      <c r="L23" s="59"/>
      <c r="O23" s="59"/>
      <c r="P23" s="495"/>
      <c r="Q23" s="59"/>
      <c r="R23" s="59"/>
      <c r="S23" s="59"/>
      <c r="T23" s="531"/>
      <c r="U23" s="59"/>
      <c r="V23" s="59"/>
      <c r="W23" s="59"/>
      <c r="X23" s="59"/>
      <c r="Y23" s="59"/>
      <c r="Z23" s="59"/>
      <c r="AA23" s="59"/>
    </row>
    <row r="24" spans="1:27" x14ac:dyDescent="0.2">
      <c r="A24" s="497" t="s">
        <v>28</v>
      </c>
      <c r="B24" s="142">
        <v>16</v>
      </c>
      <c r="C24" s="198" t="s">
        <v>29</v>
      </c>
      <c r="D24" s="59"/>
      <c r="E24" s="492" t="s">
        <v>54</v>
      </c>
      <c r="F24" s="199">
        <v>57</v>
      </c>
      <c r="G24" s="198" t="s">
        <v>10</v>
      </c>
      <c r="H24" s="199">
        <v>65</v>
      </c>
      <c r="I24" s="199">
        <v>19</v>
      </c>
      <c r="J24" s="199" t="s">
        <v>11</v>
      </c>
      <c r="K24" s="142" t="s">
        <v>12</v>
      </c>
      <c r="L24" s="59"/>
      <c r="O24" s="59"/>
      <c r="P24" s="495"/>
      <c r="Q24" s="59"/>
      <c r="R24" s="59"/>
      <c r="S24" s="59"/>
      <c r="T24" s="531"/>
      <c r="U24" s="59"/>
      <c r="V24" s="59"/>
      <c r="W24" s="59"/>
      <c r="X24" s="59"/>
      <c r="Y24" s="59"/>
      <c r="Z24" s="59"/>
      <c r="AA24" s="59"/>
    </row>
    <row r="25" spans="1:27" x14ac:dyDescent="0.2">
      <c r="A25" s="488" t="s">
        <v>30</v>
      </c>
      <c r="B25" s="194">
        <v>1</v>
      </c>
      <c r="C25" s="200">
        <v>1</v>
      </c>
      <c r="D25" s="59"/>
      <c r="E25" s="492" t="s">
        <v>55</v>
      </c>
      <c r="F25" s="199">
        <v>23</v>
      </c>
      <c r="G25" s="198" t="s">
        <v>14</v>
      </c>
      <c r="H25" s="199">
        <v>63</v>
      </c>
      <c r="I25" s="199">
        <v>30</v>
      </c>
      <c r="J25" s="199" t="s">
        <v>8</v>
      </c>
      <c r="K25" s="142" t="s">
        <v>15</v>
      </c>
      <c r="L25" s="59"/>
      <c r="O25" s="59"/>
      <c r="P25" s="495"/>
      <c r="Q25" s="59"/>
      <c r="R25" s="201"/>
      <c r="S25" s="59"/>
      <c r="T25" s="531"/>
      <c r="U25" s="59"/>
      <c r="V25" s="201"/>
      <c r="W25" s="59"/>
      <c r="X25" s="59"/>
      <c r="Y25" s="59"/>
      <c r="Z25" s="59"/>
      <c r="AA25" s="59"/>
    </row>
    <row r="26" spans="1:27" x14ac:dyDescent="0.2">
      <c r="A26" s="494" t="s">
        <v>33</v>
      </c>
      <c r="B26" s="348">
        <f>AVERAGE(B21:B25)</f>
        <v>10.199999999999999</v>
      </c>
      <c r="C26" s="348">
        <f>AVERAGE(C21:C25)</f>
        <v>2.0833333333333335</v>
      </c>
      <c r="D26" s="59"/>
      <c r="E26" s="492" t="s">
        <v>56</v>
      </c>
      <c r="F26" s="199">
        <v>1327</v>
      </c>
      <c r="G26" s="198" t="s">
        <v>19</v>
      </c>
      <c r="H26" s="199">
        <v>74</v>
      </c>
      <c r="I26" s="199">
        <v>19</v>
      </c>
      <c r="J26" s="199" t="s">
        <v>5</v>
      </c>
      <c r="K26" s="142" t="s">
        <v>9</v>
      </c>
      <c r="L26" s="59"/>
      <c r="O26" s="59"/>
      <c r="P26" s="495"/>
      <c r="Q26" s="59"/>
      <c r="R26" s="201"/>
      <c r="S26" s="59"/>
      <c r="T26" s="531"/>
      <c r="U26" s="59"/>
      <c r="V26" s="201"/>
      <c r="W26" s="59"/>
      <c r="X26" s="59"/>
      <c r="Y26" s="59"/>
      <c r="Z26" s="59"/>
      <c r="AA26" s="59"/>
    </row>
    <row r="27" spans="1:27" x14ac:dyDescent="0.2">
      <c r="A27" s="495"/>
      <c r="B27" s="59"/>
      <c r="C27" s="59"/>
      <c r="D27" s="59"/>
      <c r="E27" s="489" t="s">
        <v>17</v>
      </c>
      <c r="F27" s="490" t="s">
        <v>18</v>
      </c>
      <c r="G27" s="348">
        <f xml:space="preserve"> AVERAGE(G21:G26)</f>
        <v>32.814999999999998</v>
      </c>
      <c r="H27" s="348">
        <f>AVERAGE(H21:H26)</f>
        <v>74.333333333333329</v>
      </c>
      <c r="I27" s="348">
        <f>AVERAGE(I21:I26)</f>
        <v>17.333333333333332</v>
      </c>
      <c r="J27" s="491" t="s">
        <v>18</v>
      </c>
      <c r="K27" s="157" t="s">
        <v>18</v>
      </c>
      <c r="L27" s="59"/>
      <c r="O27" s="59"/>
      <c r="P27" s="495"/>
      <c r="Q27" s="59"/>
      <c r="R27" s="59"/>
      <c r="S27" s="59"/>
      <c r="T27" s="531"/>
      <c r="U27" s="59"/>
      <c r="V27" s="201"/>
      <c r="W27" s="59"/>
      <c r="X27" s="59"/>
      <c r="Y27" s="59"/>
      <c r="Z27" s="59"/>
      <c r="AA27" s="59"/>
    </row>
    <row r="28" spans="1:27" x14ac:dyDescent="0.2">
      <c r="A28" s="494"/>
      <c r="B28" s="348" t="s">
        <v>35</v>
      </c>
      <c r="C28" s="348" t="s">
        <v>36</v>
      </c>
      <c r="D28" s="59"/>
      <c r="L28" s="59"/>
      <c r="O28" s="59"/>
      <c r="P28" s="495"/>
      <c r="Q28" s="59"/>
      <c r="R28" s="59"/>
      <c r="S28" s="59"/>
      <c r="T28" s="531"/>
      <c r="U28" s="59"/>
      <c r="V28" s="201"/>
      <c r="W28" s="59"/>
      <c r="X28" s="59"/>
      <c r="Y28" s="59"/>
      <c r="Z28" s="59"/>
      <c r="AA28" s="59"/>
    </row>
    <row r="29" spans="1:27" x14ac:dyDescent="0.2">
      <c r="A29" s="525" t="s">
        <v>34</v>
      </c>
      <c r="B29" s="197">
        <v>49</v>
      </c>
      <c r="C29" s="198" t="s">
        <v>38</v>
      </c>
      <c r="D29" s="59"/>
      <c r="L29" s="59"/>
      <c r="O29" s="59"/>
      <c r="P29" s="495"/>
      <c r="Q29" s="59"/>
      <c r="R29" s="59"/>
      <c r="S29" s="59"/>
      <c r="T29" s="495"/>
      <c r="U29" s="144"/>
      <c r="V29" s="59"/>
      <c r="W29" s="59"/>
      <c r="X29" s="59"/>
      <c r="Y29" s="532"/>
      <c r="Z29" s="144"/>
      <c r="AA29" s="59"/>
    </row>
    <row r="30" spans="1:27" x14ac:dyDescent="0.2">
      <c r="A30" s="526" t="s">
        <v>40</v>
      </c>
      <c r="B30" s="199">
        <v>16</v>
      </c>
      <c r="C30" s="198" t="s">
        <v>39</v>
      </c>
      <c r="D30" s="59"/>
      <c r="L30" s="59"/>
      <c r="O30" s="59"/>
      <c r="P30" s="495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</row>
    <row r="31" spans="1:27" x14ac:dyDescent="0.2">
      <c r="A31" s="526" t="s">
        <v>42</v>
      </c>
      <c r="B31" s="199">
        <v>23</v>
      </c>
      <c r="C31" s="198" t="s">
        <v>43</v>
      </c>
      <c r="D31" s="59"/>
      <c r="L31" s="59"/>
      <c r="O31" s="59"/>
      <c r="P31" s="495"/>
      <c r="Q31" s="59"/>
      <c r="R31" s="201"/>
      <c r="S31" s="59"/>
      <c r="T31" s="59"/>
      <c r="U31" s="59"/>
      <c r="V31" s="59"/>
      <c r="W31" s="59"/>
      <c r="X31" s="59"/>
      <c r="Y31" s="59"/>
      <c r="Z31" s="59"/>
      <c r="AA31" s="59"/>
    </row>
    <row r="32" spans="1:27" x14ac:dyDescent="0.2">
      <c r="A32" s="527" t="s">
        <v>44</v>
      </c>
      <c r="B32" s="199">
        <v>16</v>
      </c>
      <c r="C32" s="198" t="s">
        <v>47</v>
      </c>
      <c r="D32" s="59"/>
      <c r="O32" s="59"/>
      <c r="P32" s="495"/>
      <c r="Q32" s="59"/>
      <c r="R32" s="201"/>
      <c r="S32" s="59"/>
      <c r="T32" s="59"/>
      <c r="U32" s="59"/>
      <c r="V32" s="59"/>
      <c r="W32" s="59"/>
      <c r="X32" s="59"/>
      <c r="Y32" s="59"/>
      <c r="Z32" s="59"/>
      <c r="AA32" s="59"/>
    </row>
    <row r="33" spans="1:27" x14ac:dyDescent="0.2">
      <c r="A33" s="528" t="s">
        <v>48</v>
      </c>
      <c r="B33" s="200">
        <v>2</v>
      </c>
      <c r="C33" s="198">
        <v>5</v>
      </c>
      <c r="D33" s="59"/>
      <c r="O33" s="59"/>
      <c r="P33" s="495"/>
      <c r="Q33" s="59"/>
      <c r="R33" s="201"/>
      <c r="S33" s="59"/>
      <c r="T33" s="59"/>
      <c r="U33" s="59"/>
      <c r="V33" s="59"/>
      <c r="W33" s="59"/>
      <c r="X33" s="59"/>
      <c r="Y33" s="59"/>
      <c r="Z33" s="59"/>
      <c r="AA33" s="59"/>
    </row>
    <row r="34" spans="1:27" x14ac:dyDescent="0.2">
      <c r="A34" s="388" t="s">
        <v>17</v>
      </c>
      <c r="B34" s="348">
        <f>AVERAGE(B29:B33)</f>
        <v>21.2</v>
      </c>
      <c r="C34" s="493" t="s">
        <v>50</v>
      </c>
      <c r="D34" s="59"/>
      <c r="O34" s="59"/>
      <c r="P34" s="530"/>
      <c r="Q34" s="59"/>
      <c r="R34" s="201"/>
      <c r="S34" s="59"/>
      <c r="T34" s="59"/>
      <c r="U34" s="59"/>
      <c r="V34" s="59"/>
      <c r="W34" s="59"/>
      <c r="X34" s="59"/>
      <c r="Y34" s="59"/>
      <c r="Z34" s="59"/>
      <c r="AA34" s="59"/>
    </row>
    <row r="35" spans="1:27" x14ac:dyDescent="0.2">
      <c r="O35" s="59"/>
      <c r="P35" s="530"/>
      <c r="Q35" s="59"/>
      <c r="R35" s="201"/>
      <c r="S35" s="59"/>
      <c r="T35" s="59"/>
      <c r="U35" s="59"/>
      <c r="V35" s="59"/>
      <c r="W35" s="59"/>
      <c r="X35" s="59"/>
      <c r="Y35" s="59"/>
      <c r="Z35" s="59"/>
      <c r="AA35" s="59"/>
    </row>
    <row r="36" spans="1:27" x14ac:dyDescent="0.2">
      <c r="O36" s="59"/>
      <c r="P36" s="39"/>
      <c r="Q36" s="59"/>
      <c r="R36" s="201"/>
      <c r="S36" s="59"/>
      <c r="T36" s="59"/>
      <c r="U36" s="59"/>
      <c r="V36" s="59"/>
      <c r="W36" s="59"/>
      <c r="X36" s="59"/>
      <c r="Y36" s="59"/>
      <c r="Z36" s="59"/>
      <c r="AA36" s="59"/>
    </row>
    <row r="37" spans="1:27" x14ac:dyDescent="0.2"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</row>
    <row r="38" spans="1:27" x14ac:dyDescent="0.2"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</row>
    <row r="39" spans="1:27" x14ac:dyDescent="0.2"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</row>
    <row r="40" spans="1:27" x14ac:dyDescent="0.2"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</row>
    <row r="41" spans="1:27" x14ac:dyDescent="0.2"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</row>
  </sheetData>
  <hyperlinks>
    <hyperlink ref="E21" r:id="rId1" display="iRegro Hamac Gonflable canapé avec oreiller intégré et sac de "/>
    <hyperlink ref="E22" r:id="rId2" display="[4 PACK] Mpow Lampe Solaire LED Etanche Faro Lumiere 8 LED"/>
    <hyperlink ref="E25" r:id="rId3" display="Pommeau douche led, couleur de PYRUS"/>
    <hyperlink ref="E26" r:id="rId4" display="[Bluetooth 4.1, CVC 6.0, 18 mois Garantie] "/>
    <hyperlink ref="E24" r:id="rId5" display="Jelly Comb Casque Audio TV RF S"/>
    <hyperlink ref="E23" r:id="rId6" display="[54 LED] Mpow Lampe solaire extérieure Etanche 1188 lumens Luminaire exteri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9"/>
  <sheetViews>
    <sheetView topLeftCell="A3" zoomScale="82" workbookViewId="0">
      <selection activeCell="G45" sqref="G45"/>
    </sheetView>
  </sheetViews>
  <sheetFormatPr baseColWidth="10" defaultRowHeight="16" x14ac:dyDescent="0.2"/>
  <cols>
    <col min="1" max="1" width="36.83203125" bestFit="1" customWidth="1"/>
    <col min="2" max="2" width="16.33203125" customWidth="1"/>
    <col min="3" max="3" width="15.1640625" customWidth="1"/>
  </cols>
  <sheetData>
    <row r="1" spans="1:4" ht="34" x14ac:dyDescent="0.4">
      <c r="A1" s="8" t="s">
        <v>88</v>
      </c>
    </row>
    <row r="2" spans="1:4" x14ac:dyDescent="0.2">
      <c r="B2" s="7"/>
    </row>
    <row r="3" spans="1:4" x14ac:dyDescent="0.2">
      <c r="A3" t="s">
        <v>57</v>
      </c>
    </row>
    <row r="4" spans="1:4" x14ac:dyDescent="0.2">
      <c r="A4" s="127" t="s">
        <v>108</v>
      </c>
      <c r="B4" s="128" t="s">
        <v>138</v>
      </c>
      <c r="C4" s="130" t="s">
        <v>109</v>
      </c>
    </row>
    <row r="5" spans="1:4" x14ac:dyDescent="0.2">
      <c r="A5" s="544" t="s">
        <v>58</v>
      </c>
      <c r="B5" s="197">
        <v>2</v>
      </c>
      <c r="C5" s="133">
        <v>3</v>
      </c>
      <c r="D5" s="6"/>
    </row>
    <row r="6" spans="1:4" x14ac:dyDescent="0.2">
      <c r="A6" s="461" t="s">
        <v>59</v>
      </c>
      <c r="B6" s="199">
        <v>3</v>
      </c>
      <c r="C6" s="142">
        <v>5</v>
      </c>
      <c r="D6" s="6"/>
    </row>
    <row r="7" spans="1:4" x14ac:dyDescent="0.2">
      <c r="A7" s="461" t="s">
        <v>60</v>
      </c>
      <c r="B7" s="199">
        <v>5</v>
      </c>
      <c r="C7" s="202" t="s">
        <v>61</v>
      </c>
      <c r="D7" s="6"/>
    </row>
    <row r="8" spans="1:4" x14ac:dyDescent="0.2">
      <c r="A8" s="527" t="s">
        <v>63</v>
      </c>
      <c r="B8" s="199">
        <v>6</v>
      </c>
      <c r="C8" s="202" t="s">
        <v>62</v>
      </c>
      <c r="D8" s="6"/>
    </row>
    <row r="9" spans="1:4" x14ac:dyDescent="0.2">
      <c r="A9" s="461" t="s">
        <v>64</v>
      </c>
      <c r="B9" s="199">
        <v>27</v>
      </c>
      <c r="C9" s="142">
        <v>4.66</v>
      </c>
      <c r="D9" s="6"/>
    </row>
    <row r="10" spans="1:4" x14ac:dyDescent="0.2">
      <c r="A10" s="527" t="s">
        <v>58</v>
      </c>
      <c r="B10" s="199">
        <v>1</v>
      </c>
      <c r="C10" s="142">
        <v>5</v>
      </c>
      <c r="D10" s="6"/>
    </row>
    <row r="11" spans="1:4" x14ac:dyDescent="0.2">
      <c r="A11" s="527" t="s">
        <v>66</v>
      </c>
      <c r="B11" s="199">
        <v>13</v>
      </c>
      <c r="C11" s="202" t="s">
        <v>65</v>
      </c>
      <c r="D11" s="6"/>
    </row>
    <row r="12" spans="1:4" x14ac:dyDescent="0.2">
      <c r="A12" s="527" t="s">
        <v>67</v>
      </c>
      <c r="B12" s="199">
        <v>11</v>
      </c>
      <c r="C12" s="142">
        <v>4.63</v>
      </c>
      <c r="D12" s="6"/>
    </row>
    <row r="13" spans="1:4" x14ac:dyDescent="0.2">
      <c r="A13" s="528" t="s">
        <v>68</v>
      </c>
      <c r="B13" s="200">
        <v>184</v>
      </c>
      <c r="C13" s="194">
        <v>4.18</v>
      </c>
      <c r="D13" s="6"/>
    </row>
    <row r="14" spans="1:4" x14ac:dyDescent="0.2">
      <c r="A14" s="545" t="s">
        <v>70</v>
      </c>
      <c r="B14" s="128">
        <f>AVERAGE(B5:B13)</f>
        <v>28</v>
      </c>
      <c r="C14" s="130">
        <f>AVERAGE(C5:C13)</f>
        <v>4.4116666666666662</v>
      </c>
    </row>
    <row r="15" spans="1:4" x14ac:dyDescent="0.2">
      <c r="A15" s="3"/>
    </row>
    <row r="16" spans="1:4" x14ac:dyDescent="0.2">
      <c r="A16" s="545" t="s">
        <v>71</v>
      </c>
      <c r="B16" s="128" t="s">
        <v>138</v>
      </c>
      <c r="C16" s="130" t="s">
        <v>109</v>
      </c>
      <c r="D16" s="6"/>
    </row>
    <row r="17" spans="1:4" x14ac:dyDescent="0.2">
      <c r="A17" s="544" t="s">
        <v>72</v>
      </c>
      <c r="B17" s="197">
        <v>30</v>
      </c>
      <c r="C17" s="133">
        <v>4.33</v>
      </c>
      <c r="D17" s="6"/>
    </row>
    <row r="18" spans="1:4" x14ac:dyDescent="0.2">
      <c r="A18" s="527" t="s">
        <v>58</v>
      </c>
      <c r="B18" s="199">
        <v>9</v>
      </c>
      <c r="C18" s="142">
        <v>3.66</v>
      </c>
      <c r="D18" s="6"/>
    </row>
    <row r="19" spans="1:4" x14ac:dyDescent="0.2">
      <c r="A19" s="527" t="s">
        <v>73</v>
      </c>
      <c r="B19" s="199">
        <v>3</v>
      </c>
      <c r="C19" s="142">
        <v>4.5999999999999996</v>
      </c>
      <c r="D19" s="6"/>
    </row>
    <row r="20" spans="1:4" x14ac:dyDescent="0.2">
      <c r="A20" s="527" t="s">
        <v>58</v>
      </c>
      <c r="B20" s="199">
        <v>1</v>
      </c>
      <c r="C20" s="142">
        <v>4</v>
      </c>
      <c r="D20" s="6"/>
    </row>
    <row r="21" spans="1:4" x14ac:dyDescent="0.2">
      <c r="A21" s="527" t="s">
        <v>74</v>
      </c>
      <c r="B21" s="199">
        <v>2</v>
      </c>
      <c r="C21" s="142">
        <v>4</v>
      </c>
    </row>
    <row r="22" spans="1:4" x14ac:dyDescent="0.2">
      <c r="A22" s="545" t="s">
        <v>77</v>
      </c>
      <c r="B22" s="128">
        <f>AVERAGE(B17:B21)</f>
        <v>9</v>
      </c>
      <c r="C22" s="130">
        <f>AVERAGE(C17:C21)</f>
        <v>4.1180000000000003</v>
      </c>
    </row>
    <row r="23" spans="1:4" x14ac:dyDescent="0.2">
      <c r="A23" s="9"/>
    </row>
    <row r="24" spans="1:4" x14ac:dyDescent="0.2">
      <c r="A24" s="545" t="s">
        <v>75</v>
      </c>
      <c r="B24" s="128" t="s">
        <v>138</v>
      </c>
      <c r="C24" s="130" t="s">
        <v>109</v>
      </c>
    </row>
    <row r="25" spans="1:4" x14ac:dyDescent="0.2">
      <c r="A25" s="527" t="s">
        <v>76</v>
      </c>
      <c r="B25" s="197">
        <v>2</v>
      </c>
      <c r="C25" s="142">
        <v>3.5</v>
      </c>
      <c r="D25" s="6"/>
    </row>
    <row r="26" spans="1:4" x14ac:dyDescent="0.2">
      <c r="A26" s="527" t="s">
        <v>90</v>
      </c>
      <c r="B26" s="199">
        <v>46</v>
      </c>
      <c r="C26" s="142">
        <v>3.26</v>
      </c>
      <c r="D26" s="6"/>
    </row>
    <row r="27" spans="1:4" x14ac:dyDescent="0.2">
      <c r="A27" s="527" t="s">
        <v>79</v>
      </c>
      <c r="B27" s="199">
        <v>139</v>
      </c>
      <c r="C27" s="142">
        <v>4.5170000000000003</v>
      </c>
      <c r="D27" s="6"/>
    </row>
    <row r="28" spans="1:4" x14ac:dyDescent="0.2">
      <c r="A28" s="527" t="s">
        <v>58</v>
      </c>
      <c r="B28" s="199">
        <v>5</v>
      </c>
      <c r="C28" s="142">
        <v>2.2000000000000002</v>
      </c>
      <c r="D28" s="6"/>
    </row>
    <row r="29" spans="1:4" x14ac:dyDescent="0.2">
      <c r="A29" s="528" t="s">
        <v>58</v>
      </c>
      <c r="B29" s="200">
        <v>1</v>
      </c>
      <c r="C29" s="194">
        <v>3</v>
      </c>
      <c r="D29" s="6"/>
    </row>
    <row r="30" spans="1:4" x14ac:dyDescent="0.2">
      <c r="A30" s="545" t="s">
        <v>77</v>
      </c>
      <c r="B30" s="128">
        <f>AVERAGE(B25:B29)</f>
        <v>38.6</v>
      </c>
      <c r="C30" s="130">
        <f>AVERAGE(C25:C29)</f>
        <v>3.2953999999999999</v>
      </c>
    </row>
    <row r="31" spans="1:4" x14ac:dyDescent="0.2">
      <c r="A31" s="530"/>
      <c r="B31" s="59"/>
      <c r="C31" s="59"/>
    </row>
    <row r="32" spans="1:4" x14ac:dyDescent="0.2">
      <c r="A32" s="545" t="s">
        <v>80</v>
      </c>
      <c r="B32" s="128" t="s">
        <v>138</v>
      </c>
      <c r="C32" s="130" t="s">
        <v>109</v>
      </c>
    </row>
    <row r="33" spans="1:4" x14ac:dyDescent="0.2">
      <c r="A33" s="527" t="s">
        <v>58</v>
      </c>
      <c r="B33" s="199">
        <v>2</v>
      </c>
      <c r="C33" s="199">
        <v>3.5</v>
      </c>
      <c r="D33" s="6"/>
    </row>
    <row r="34" spans="1:4" x14ac:dyDescent="0.2">
      <c r="A34" s="527" t="s">
        <v>81</v>
      </c>
      <c r="B34" s="199">
        <v>12</v>
      </c>
      <c r="C34" s="199">
        <v>2.33</v>
      </c>
      <c r="D34" s="6"/>
    </row>
    <row r="35" spans="1:4" x14ac:dyDescent="0.2">
      <c r="A35" s="527" t="s">
        <v>58</v>
      </c>
      <c r="B35" s="199">
        <v>1</v>
      </c>
      <c r="C35" s="199">
        <v>2</v>
      </c>
      <c r="D35" s="6"/>
    </row>
    <row r="36" spans="1:4" x14ac:dyDescent="0.2">
      <c r="A36" s="527" t="s">
        <v>83</v>
      </c>
      <c r="B36" s="199">
        <v>45</v>
      </c>
      <c r="C36" s="199">
        <f>4.2</f>
        <v>4.2</v>
      </c>
      <c r="D36" s="6"/>
    </row>
    <row r="37" spans="1:4" x14ac:dyDescent="0.2">
      <c r="A37" s="527" t="s">
        <v>84</v>
      </c>
      <c r="B37" s="199">
        <v>2</v>
      </c>
      <c r="C37" s="199">
        <v>2</v>
      </c>
      <c r="D37" s="6"/>
    </row>
    <row r="38" spans="1:4" x14ac:dyDescent="0.2">
      <c r="A38" s="545" t="s">
        <v>77</v>
      </c>
      <c r="B38" s="128">
        <f>AVERAGE(B33:B37)</f>
        <v>12.4</v>
      </c>
      <c r="C38" s="130">
        <f>AVERAGE(C33:C37)</f>
        <v>2.806</v>
      </c>
    </row>
    <row r="39" spans="1:4" x14ac:dyDescent="0.2">
      <c r="A39" s="3"/>
    </row>
    <row r="40" spans="1:4" x14ac:dyDescent="0.2">
      <c r="A40" s="545" t="s">
        <v>85</v>
      </c>
      <c r="B40" s="128" t="s">
        <v>138</v>
      </c>
      <c r="C40" s="130" t="s">
        <v>109</v>
      </c>
    </row>
    <row r="41" spans="1:4" x14ac:dyDescent="0.2">
      <c r="A41" s="527" t="s">
        <v>58</v>
      </c>
      <c r="B41" s="199">
        <v>1</v>
      </c>
      <c r="C41" s="199">
        <v>1</v>
      </c>
      <c r="D41" s="6"/>
    </row>
    <row r="42" spans="1:4" x14ac:dyDescent="0.2">
      <c r="A42" s="527" t="s">
        <v>86</v>
      </c>
      <c r="B42" s="199">
        <v>1</v>
      </c>
      <c r="C42" s="199">
        <v>1</v>
      </c>
      <c r="D42" s="6"/>
    </row>
    <row r="43" spans="1:4" x14ac:dyDescent="0.2">
      <c r="A43" s="527" t="s">
        <v>58</v>
      </c>
      <c r="B43" s="199">
        <v>2</v>
      </c>
      <c r="C43" s="199">
        <v>1</v>
      </c>
      <c r="D43" s="6"/>
    </row>
    <row r="44" spans="1:4" x14ac:dyDescent="0.2">
      <c r="A44" s="527" t="s">
        <v>87</v>
      </c>
      <c r="B44" s="199">
        <v>8</v>
      </c>
      <c r="C44" s="199">
        <v>4</v>
      </c>
      <c r="D44" s="6"/>
    </row>
    <row r="45" spans="1:4" x14ac:dyDescent="0.2">
      <c r="A45" s="545" t="s">
        <v>77</v>
      </c>
      <c r="B45" s="128">
        <f>AVERAGE(B41:B44)</f>
        <v>3</v>
      </c>
      <c r="C45" s="130">
        <f>AVERAGE(C41:C44)</f>
        <v>1.75</v>
      </c>
      <c r="D45" s="6"/>
    </row>
    <row r="46" spans="1:4" x14ac:dyDescent="0.2">
      <c r="A46" s="3"/>
    </row>
    <row r="47" spans="1:4" ht="33" x14ac:dyDescent="0.35">
      <c r="A47" s="543" t="s">
        <v>89</v>
      </c>
    </row>
    <row r="48" spans="1:4" x14ac:dyDescent="0.2">
      <c r="A48" s="3"/>
    </row>
    <row r="49" spans="1:4" x14ac:dyDescent="0.2">
      <c r="A49" s="486" t="s">
        <v>69</v>
      </c>
      <c r="B49" s="128" t="s">
        <v>138</v>
      </c>
      <c r="C49" s="130" t="s">
        <v>109</v>
      </c>
      <c r="D49" s="6"/>
    </row>
    <row r="50" spans="1:4" x14ac:dyDescent="0.2">
      <c r="A50" s="546" t="s">
        <v>91</v>
      </c>
      <c r="B50" s="197">
        <v>43</v>
      </c>
      <c r="C50" s="142">
        <v>4.9000000000000004</v>
      </c>
      <c r="D50" s="6"/>
    </row>
    <row r="51" spans="1:4" x14ac:dyDescent="0.2">
      <c r="A51" s="527" t="s">
        <v>92</v>
      </c>
      <c r="B51" s="199">
        <v>134</v>
      </c>
      <c r="C51" s="142">
        <v>5</v>
      </c>
      <c r="D51" s="6"/>
    </row>
    <row r="52" spans="1:4" x14ac:dyDescent="0.2">
      <c r="A52" s="527" t="s">
        <v>93</v>
      </c>
      <c r="B52" s="199">
        <v>158</v>
      </c>
      <c r="C52" s="142">
        <v>4.9000000000000004</v>
      </c>
      <c r="D52" s="6"/>
    </row>
    <row r="53" spans="1:4" x14ac:dyDescent="0.2">
      <c r="A53" s="527" t="s">
        <v>95</v>
      </c>
      <c r="B53" s="199">
        <v>3</v>
      </c>
      <c r="C53" s="142">
        <v>5</v>
      </c>
    </row>
    <row r="54" spans="1:4" x14ac:dyDescent="0.2">
      <c r="A54" s="527" t="s">
        <v>96</v>
      </c>
      <c r="B54" s="199">
        <v>25</v>
      </c>
      <c r="C54" s="142">
        <v>4.84</v>
      </c>
    </row>
    <row r="55" spans="1:4" x14ac:dyDescent="0.2">
      <c r="A55" s="527" t="s">
        <v>97</v>
      </c>
      <c r="B55" s="199">
        <v>499</v>
      </c>
      <c r="C55" s="142">
        <v>4.82</v>
      </c>
    </row>
    <row r="56" spans="1:4" x14ac:dyDescent="0.2">
      <c r="A56" s="527" t="s">
        <v>98</v>
      </c>
      <c r="B56" s="199">
        <v>30</v>
      </c>
      <c r="C56" s="142">
        <v>4.9000000000000004</v>
      </c>
    </row>
    <row r="57" spans="1:4" x14ac:dyDescent="0.2">
      <c r="A57" s="527" t="s">
        <v>100</v>
      </c>
      <c r="B57" s="199">
        <v>21</v>
      </c>
      <c r="C57" s="142">
        <v>4.9000000000000004</v>
      </c>
    </row>
    <row r="58" spans="1:4" x14ac:dyDescent="0.2">
      <c r="A58" s="527" t="s">
        <v>103</v>
      </c>
      <c r="B58" s="199">
        <v>15</v>
      </c>
      <c r="C58" s="142">
        <v>5</v>
      </c>
    </row>
    <row r="59" spans="1:4" x14ac:dyDescent="0.2">
      <c r="A59" s="527" t="s">
        <v>106</v>
      </c>
      <c r="B59" s="199">
        <v>475</v>
      </c>
      <c r="C59" s="142">
        <v>4.9000000000000004</v>
      </c>
    </row>
    <row r="60" spans="1:4" x14ac:dyDescent="0.2">
      <c r="A60" s="527" t="s">
        <v>107</v>
      </c>
      <c r="B60" s="199">
        <v>73</v>
      </c>
      <c r="C60" s="142">
        <v>4.5999999999999996</v>
      </c>
    </row>
    <row r="61" spans="1:4" x14ac:dyDescent="0.2">
      <c r="A61" s="527" t="s">
        <v>94</v>
      </c>
      <c r="B61" s="200">
        <v>77</v>
      </c>
      <c r="C61" s="142">
        <v>4.0999999999999996</v>
      </c>
    </row>
    <row r="62" spans="1:4" x14ac:dyDescent="0.2">
      <c r="A62" s="545" t="s">
        <v>77</v>
      </c>
      <c r="B62" s="128">
        <f>AVERAGE(B50:B61)</f>
        <v>129.41666666666666</v>
      </c>
      <c r="C62" s="130">
        <f>AVERAGE(C50:C61)</f>
        <v>4.8216666666666663</v>
      </c>
    </row>
    <row r="63" spans="1:4" x14ac:dyDescent="0.2">
      <c r="A63" s="3"/>
    </row>
    <row r="64" spans="1:4" x14ac:dyDescent="0.2">
      <c r="A64" s="486" t="s">
        <v>71</v>
      </c>
      <c r="B64" s="128" t="s">
        <v>138</v>
      </c>
      <c r="C64" s="130" t="s">
        <v>109</v>
      </c>
    </row>
    <row r="65" spans="1:4" x14ac:dyDescent="0.2">
      <c r="A65" s="527" t="s">
        <v>94</v>
      </c>
      <c r="B65" s="197">
        <v>77</v>
      </c>
      <c r="C65" s="197">
        <v>4.0999999999999996</v>
      </c>
    </row>
    <row r="66" spans="1:4" x14ac:dyDescent="0.2">
      <c r="A66" s="527" t="s">
        <v>99</v>
      </c>
      <c r="B66" s="199">
        <v>65</v>
      </c>
      <c r="C66" s="199">
        <v>4.2</v>
      </c>
      <c r="D66" s="6"/>
    </row>
    <row r="67" spans="1:4" x14ac:dyDescent="0.2">
      <c r="A67" s="486" t="s">
        <v>77</v>
      </c>
      <c r="B67" s="128">
        <f>AVERAGE(B65:B66)</f>
        <v>71</v>
      </c>
      <c r="C67" s="130">
        <f>AVERAGE(C65:C66)</f>
        <v>4.1500000000000004</v>
      </c>
      <c r="D67" s="6"/>
    </row>
    <row r="68" spans="1:4" x14ac:dyDescent="0.2">
      <c r="A68" s="3"/>
      <c r="D68" s="6"/>
    </row>
    <row r="69" spans="1:4" x14ac:dyDescent="0.2">
      <c r="A69" s="486" t="s">
        <v>80</v>
      </c>
      <c r="B69" s="128" t="s">
        <v>138</v>
      </c>
      <c r="C69" s="130" t="s">
        <v>109</v>
      </c>
    </row>
    <row r="70" spans="1:4" x14ac:dyDescent="0.2">
      <c r="A70" s="3" t="s">
        <v>101</v>
      </c>
      <c r="B70" s="197">
        <v>6</v>
      </c>
      <c r="C70">
        <v>3.8</v>
      </c>
      <c r="D70" s="6"/>
    </row>
    <row r="71" spans="1:4" x14ac:dyDescent="0.2">
      <c r="A71" s="9" t="s">
        <v>105</v>
      </c>
      <c r="B71" s="200">
        <v>4</v>
      </c>
      <c r="C71">
        <v>3.75</v>
      </c>
      <c r="D71" s="6"/>
    </row>
    <row r="72" spans="1:4" x14ac:dyDescent="0.2">
      <c r="A72" s="486" t="s">
        <v>77</v>
      </c>
      <c r="B72" s="128">
        <f>AVERAGE(B70:B71)</f>
        <v>5</v>
      </c>
      <c r="C72" s="130">
        <f>AVERAGE(C70:C71)</f>
        <v>3.7749999999999999</v>
      </c>
      <c r="D72" s="6"/>
    </row>
    <row r="73" spans="1:4" x14ac:dyDescent="0.2">
      <c r="A73" s="3"/>
      <c r="D73" s="6"/>
    </row>
    <row r="74" spans="1:4" x14ac:dyDescent="0.2">
      <c r="A74" s="486" t="s">
        <v>85</v>
      </c>
      <c r="B74" s="128" t="s">
        <v>138</v>
      </c>
      <c r="C74" s="130" t="s">
        <v>109</v>
      </c>
    </row>
    <row r="75" spans="1:4" x14ac:dyDescent="0.2">
      <c r="A75" s="9" t="s">
        <v>104</v>
      </c>
      <c r="B75" s="348">
        <v>14</v>
      </c>
      <c r="C75" s="348">
        <v>2.35</v>
      </c>
      <c r="D75" s="6"/>
    </row>
    <row r="76" spans="1:4" x14ac:dyDescent="0.2">
      <c r="A76" s="486" t="s">
        <v>77</v>
      </c>
      <c r="B76" s="128">
        <v>14</v>
      </c>
      <c r="C76" s="130">
        <v>2.35</v>
      </c>
      <c r="D76" s="6"/>
    </row>
    <row r="77" spans="1:4" x14ac:dyDescent="0.2">
      <c r="A77" s="3"/>
      <c r="D77" s="6"/>
    </row>
    <row r="78" spans="1:4" x14ac:dyDescent="0.2">
      <c r="A78" s="3"/>
    </row>
    <row r="79" spans="1:4" x14ac:dyDescent="0.2">
      <c r="A79" s="3"/>
    </row>
    <row r="80" spans="1:4" x14ac:dyDescent="0.2">
      <c r="A80" s="3"/>
    </row>
    <row r="81" spans="1:1" x14ac:dyDescent="0.2">
      <c r="A81" s="3"/>
    </row>
    <row r="82" spans="1:1" x14ac:dyDescent="0.2">
      <c r="A82" s="3"/>
    </row>
    <row r="83" spans="1:1" x14ac:dyDescent="0.2">
      <c r="A83" s="3"/>
    </row>
    <row r="84" spans="1:1" x14ac:dyDescent="0.2">
      <c r="A84" s="3"/>
    </row>
    <row r="85" spans="1:1" x14ac:dyDescent="0.2">
      <c r="A85" s="3"/>
    </row>
    <row r="86" spans="1:1" x14ac:dyDescent="0.2">
      <c r="A86" s="3"/>
    </row>
    <row r="87" spans="1:1" x14ac:dyDescent="0.2">
      <c r="A87" s="3"/>
    </row>
    <row r="88" spans="1:1" x14ac:dyDescent="0.2">
      <c r="A88" s="3"/>
    </row>
    <row r="89" spans="1:1" x14ac:dyDescent="0.2">
      <c r="A89" s="3"/>
    </row>
    <row r="90" spans="1:1" x14ac:dyDescent="0.2">
      <c r="A90" s="3"/>
    </row>
    <row r="91" spans="1:1" x14ac:dyDescent="0.2">
      <c r="A91" s="3"/>
    </row>
    <row r="92" spans="1:1" x14ac:dyDescent="0.2">
      <c r="A92" s="3"/>
    </row>
    <row r="93" spans="1:1" x14ac:dyDescent="0.2">
      <c r="A93" s="3"/>
    </row>
    <row r="94" spans="1:1" x14ac:dyDescent="0.2">
      <c r="A94" s="3"/>
    </row>
    <row r="95" spans="1:1" x14ac:dyDescent="0.2">
      <c r="A95" s="3"/>
    </row>
    <row r="96" spans="1:1" x14ac:dyDescent="0.2">
      <c r="A96" s="3"/>
    </row>
    <row r="97" spans="1:1" x14ac:dyDescent="0.2">
      <c r="A97" s="3"/>
    </row>
    <row r="98" spans="1:1" x14ac:dyDescent="0.2">
      <c r="A98" s="3"/>
    </row>
    <row r="99" spans="1:1" x14ac:dyDescent="0.2">
      <c r="A99" s="3"/>
    </row>
    <row r="100" spans="1:1" x14ac:dyDescent="0.2">
      <c r="A100" s="3"/>
    </row>
    <row r="101" spans="1:1" x14ac:dyDescent="0.2">
      <c r="A101" s="3"/>
    </row>
    <row r="102" spans="1:1" x14ac:dyDescent="0.2">
      <c r="A102" s="3"/>
    </row>
    <row r="103" spans="1:1" x14ac:dyDescent="0.2">
      <c r="A103" s="3"/>
    </row>
    <row r="104" spans="1:1" x14ac:dyDescent="0.2">
      <c r="A104" s="3"/>
    </row>
    <row r="105" spans="1:1" x14ac:dyDescent="0.2">
      <c r="A105" s="3"/>
    </row>
    <row r="106" spans="1:1" x14ac:dyDescent="0.2">
      <c r="A106" s="3"/>
    </row>
    <row r="107" spans="1:1" x14ac:dyDescent="0.2">
      <c r="A107" s="3"/>
    </row>
    <row r="108" spans="1:1" x14ac:dyDescent="0.2">
      <c r="A108" s="3"/>
    </row>
    <row r="109" spans="1:1" x14ac:dyDescent="0.2">
      <c r="A109" s="3"/>
    </row>
    <row r="110" spans="1:1" x14ac:dyDescent="0.2">
      <c r="A110" s="3"/>
    </row>
    <row r="111" spans="1:1" x14ac:dyDescent="0.2">
      <c r="A111" s="3"/>
    </row>
    <row r="112" spans="1:1" x14ac:dyDescent="0.2">
      <c r="A112" s="3"/>
    </row>
    <row r="113" spans="1:1" x14ac:dyDescent="0.2">
      <c r="A113" s="3"/>
    </row>
    <row r="114" spans="1:1" x14ac:dyDescent="0.2">
      <c r="A114" s="3"/>
    </row>
    <row r="115" spans="1:1" x14ac:dyDescent="0.2">
      <c r="A115" s="3"/>
    </row>
    <row r="116" spans="1:1" x14ac:dyDescent="0.2">
      <c r="A116" s="3"/>
    </row>
    <row r="117" spans="1:1" x14ac:dyDescent="0.2">
      <c r="A117" s="3"/>
    </row>
    <row r="118" spans="1:1" x14ac:dyDescent="0.2">
      <c r="A118" s="3"/>
    </row>
    <row r="119" spans="1:1" x14ac:dyDescent="0.2">
      <c r="A119" s="3"/>
    </row>
    <row r="120" spans="1:1" x14ac:dyDescent="0.2">
      <c r="A120" s="3"/>
    </row>
    <row r="121" spans="1:1" x14ac:dyDescent="0.2">
      <c r="A121" s="3"/>
    </row>
    <row r="122" spans="1:1" x14ac:dyDescent="0.2">
      <c r="A122" s="3"/>
    </row>
    <row r="123" spans="1:1" x14ac:dyDescent="0.2">
      <c r="A123" s="3"/>
    </row>
    <row r="124" spans="1:1" x14ac:dyDescent="0.2">
      <c r="A124" s="3"/>
    </row>
    <row r="125" spans="1:1" x14ac:dyDescent="0.2">
      <c r="A125" s="3"/>
    </row>
    <row r="126" spans="1:1" x14ac:dyDescent="0.2">
      <c r="A126" s="3"/>
    </row>
    <row r="127" spans="1:1" x14ac:dyDescent="0.2">
      <c r="A127" s="3"/>
    </row>
    <row r="128" spans="1:1" x14ac:dyDescent="0.2">
      <c r="A128" s="3"/>
    </row>
    <row r="129" spans="1:1" x14ac:dyDescent="0.2">
      <c r="A129" s="3"/>
    </row>
    <row r="130" spans="1:1" x14ac:dyDescent="0.2">
      <c r="A130" s="3"/>
    </row>
    <row r="131" spans="1:1" x14ac:dyDescent="0.2">
      <c r="A131" s="3"/>
    </row>
    <row r="132" spans="1:1" x14ac:dyDescent="0.2">
      <c r="A132" s="3"/>
    </row>
    <row r="133" spans="1:1" x14ac:dyDescent="0.2">
      <c r="A133" s="3"/>
    </row>
    <row r="134" spans="1:1" x14ac:dyDescent="0.2">
      <c r="A134" s="3"/>
    </row>
    <row r="135" spans="1:1" x14ac:dyDescent="0.2">
      <c r="A135" s="3"/>
    </row>
    <row r="136" spans="1:1" x14ac:dyDescent="0.2">
      <c r="A136" s="3"/>
    </row>
    <row r="137" spans="1:1" x14ac:dyDescent="0.2">
      <c r="A137" s="3"/>
    </row>
    <row r="138" spans="1:1" x14ac:dyDescent="0.2">
      <c r="A138" s="3"/>
    </row>
    <row r="139" spans="1:1" x14ac:dyDescent="0.2">
      <c r="A139" s="3"/>
    </row>
    <row r="140" spans="1:1" x14ac:dyDescent="0.2">
      <c r="A140" s="3"/>
    </row>
    <row r="141" spans="1:1" x14ac:dyDescent="0.2">
      <c r="A141" s="3"/>
    </row>
    <row r="142" spans="1:1" x14ac:dyDescent="0.2">
      <c r="A142" s="3"/>
    </row>
    <row r="143" spans="1:1" x14ac:dyDescent="0.2">
      <c r="A143" s="3"/>
    </row>
    <row r="144" spans="1:1" x14ac:dyDescent="0.2">
      <c r="A144" s="3"/>
    </row>
    <row r="145" spans="1:1" x14ac:dyDescent="0.2">
      <c r="A145" s="3"/>
    </row>
    <row r="146" spans="1:1" x14ac:dyDescent="0.2">
      <c r="A146" s="3"/>
    </row>
    <row r="147" spans="1:1" x14ac:dyDescent="0.2">
      <c r="A147" s="3"/>
    </row>
    <row r="148" spans="1:1" x14ac:dyDescent="0.2">
      <c r="A148" s="3"/>
    </row>
    <row r="149" spans="1:1" x14ac:dyDescent="0.2">
      <c r="A149" s="3"/>
    </row>
    <row r="150" spans="1:1" x14ac:dyDescent="0.2">
      <c r="A150" s="3"/>
    </row>
    <row r="151" spans="1:1" x14ac:dyDescent="0.2">
      <c r="A151" s="3"/>
    </row>
    <row r="152" spans="1:1" x14ac:dyDescent="0.2">
      <c r="A152" s="3"/>
    </row>
    <row r="153" spans="1:1" x14ac:dyDescent="0.2">
      <c r="A153" s="3"/>
    </row>
    <row r="154" spans="1:1" x14ac:dyDescent="0.2">
      <c r="A154" s="3"/>
    </row>
    <row r="155" spans="1:1" x14ac:dyDescent="0.2">
      <c r="A155" s="3"/>
    </row>
    <row r="156" spans="1:1" x14ac:dyDescent="0.2">
      <c r="A156" s="3"/>
    </row>
    <row r="157" spans="1:1" x14ac:dyDescent="0.2">
      <c r="A157" s="3"/>
    </row>
    <row r="158" spans="1:1" x14ac:dyDescent="0.2">
      <c r="A158" s="3"/>
    </row>
    <row r="159" spans="1:1" x14ac:dyDescent="0.2">
      <c r="A159" s="3"/>
    </row>
    <row r="160" spans="1:1" x14ac:dyDescent="0.2">
      <c r="A160" s="3"/>
    </row>
    <row r="161" spans="1:1" x14ac:dyDescent="0.2">
      <c r="A161" s="3"/>
    </row>
    <row r="162" spans="1:1" x14ac:dyDescent="0.2">
      <c r="A162" s="3"/>
    </row>
    <row r="163" spans="1:1" x14ac:dyDescent="0.2">
      <c r="A163" s="3"/>
    </row>
    <row r="164" spans="1:1" x14ac:dyDescent="0.2">
      <c r="A164" s="3"/>
    </row>
    <row r="165" spans="1:1" x14ac:dyDescent="0.2">
      <c r="A165" s="3"/>
    </row>
    <row r="166" spans="1:1" x14ac:dyDescent="0.2">
      <c r="A166" s="3"/>
    </row>
    <row r="167" spans="1:1" x14ac:dyDescent="0.2">
      <c r="A167" s="3"/>
    </row>
    <row r="168" spans="1:1" x14ac:dyDescent="0.2">
      <c r="A168" s="3"/>
    </row>
    <row r="169" spans="1:1" x14ac:dyDescent="0.2">
      <c r="A169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zoomScale="50" zoomScaleNormal="81" zoomScalePageLayoutView="81" workbookViewId="0">
      <selection activeCell="L60" sqref="L60"/>
    </sheetView>
  </sheetViews>
  <sheetFormatPr baseColWidth="10" defaultRowHeight="16" x14ac:dyDescent="0.2"/>
  <cols>
    <col min="2" max="2" width="19.1640625" customWidth="1"/>
    <col min="6" max="6" width="18.6640625" customWidth="1"/>
    <col min="7" max="7" width="9.6640625" customWidth="1"/>
    <col min="8" max="8" width="22.5" customWidth="1"/>
    <col min="9" max="9" width="28.5" customWidth="1"/>
    <col min="10" max="10" width="27.83203125" customWidth="1"/>
    <col min="11" max="11" width="22.1640625" customWidth="1"/>
    <col min="12" max="12" width="28.1640625" customWidth="1"/>
    <col min="13" max="13" width="23" customWidth="1"/>
    <col min="15" max="15" width="15.83203125" customWidth="1"/>
    <col min="16" max="16" width="23.83203125" customWidth="1"/>
    <col min="17" max="17" width="15.6640625" customWidth="1"/>
    <col min="18" max="18" width="25.6640625" customWidth="1"/>
  </cols>
  <sheetData>
    <row r="1" spans="1:20" x14ac:dyDescent="0.2">
      <c r="L1" s="59"/>
      <c r="M1" s="59"/>
      <c r="N1" s="59"/>
      <c r="O1" s="59"/>
      <c r="P1" s="59"/>
      <c r="Q1" s="59"/>
      <c r="R1" s="59"/>
    </row>
    <row r="2" spans="1:20" ht="34" x14ac:dyDescent="0.4">
      <c r="A2" s="350" t="s">
        <v>88</v>
      </c>
      <c r="B2" s="156"/>
      <c r="C2" s="157"/>
      <c r="D2" s="160" t="s">
        <v>89</v>
      </c>
      <c r="E2" s="161"/>
      <c r="F2" s="130"/>
      <c r="H2" s="79" t="s">
        <v>88</v>
      </c>
      <c r="I2" s="67"/>
      <c r="J2" s="57" t="s">
        <v>89</v>
      </c>
      <c r="K2" s="58"/>
      <c r="L2" s="535"/>
      <c r="M2" s="59"/>
      <c r="N2" s="59"/>
      <c r="O2" s="143"/>
      <c r="P2" s="144"/>
      <c r="Q2" s="145"/>
      <c r="R2" s="59"/>
    </row>
    <row r="3" spans="1:20" x14ac:dyDescent="0.2">
      <c r="A3" s="65" t="s">
        <v>119</v>
      </c>
      <c r="B3" s="349" t="s">
        <v>110</v>
      </c>
      <c r="C3" s="162" t="s">
        <v>122</v>
      </c>
      <c r="D3" s="65" t="s">
        <v>119</v>
      </c>
      <c r="E3" s="169" t="s">
        <v>110</v>
      </c>
      <c r="F3" s="168" t="s">
        <v>122</v>
      </c>
      <c r="H3" s="65" t="s">
        <v>119</v>
      </c>
      <c r="I3" s="74" t="s">
        <v>118</v>
      </c>
      <c r="J3" s="73" t="s">
        <v>119</v>
      </c>
      <c r="K3" s="534" t="s">
        <v>118</v>
      </c>
      <c r="L3" s="281"/>
      <c r="M3" s="276"/>
      <c r="N3" s="59"/>
      <c r="O3" s="60"/>
      <c r="P3" s="60"/>
      <c r="Q3" s="60"/>
      <c r="R3" s="60"/>
    </row>
    <row r="4" spans="1:20" x14ac:dyDescent="0.2">
      <c r="A4" s="68" t="s">
        <v>58</v>
      </c>
      <c r="B4" s="163">
        <v>42784</v>
      </c>
      <c r="C4">
        <v>538</v>
      </c>
      <c r="D4" s="71" t="s">
        <v>91</v>
      </c>
      <c r="E4" s="170">
        <v>40814</v>
      </c>
      <c r="F4" s="142">
        <v>2508</v>
      </c>
      <c r="H4" s="68" t="s">
        <v>58</v>
      </c>
      <c r="I4" s="56">
        <v>2</v>
      </c>
      <c r="J4" s="71" t="s">
        <v>91</v>
      </c>
      <c r="K4" s="61">
        <v>43</v>
      </c>
      <c r="L4" s="536"/>
      <c r="M4" s="59"/>
      <c r="N4" s="59"/>
      <c r="O4" s="146"/>
      <c r="P4" s="61"/>
      <c r="Q4" s="147"/>
      <c r="R4" s="61"/>
    </row>
    <row r="5" spans="1:20" x14ac:dyDescent="0.2">
      <c r="A5" s="69" t="s">
        <v>59</v>
      </c>
      <c r="B5" s="163">
        <v>41969</v>
      </c>
      <c r="C5">
        <v>1353</v>
      </c>
      <c r="D5" s="68" t="s">
        <v>92</v>
      </c>
      <c r="E5" s="170">
        <v>42660</v>
      </c>
      <c r="F5" s="142">
        <v>662</v>
      </c>
      <c r="H5" s="69" t="s">
        <v>59</v>
      </c>
      <c r="I5" s="56">
        <v>3</v>
      </c>
      <c r="J5" s="68" t="s">
        <v>92</v>
      </c>
      <c r="K5" s="61">
        <v>134</v>
      </c>
      <c r="L5" s="536"/>
      <c r="M5" s="59"/>
      <c r="N5" s="59"/>
      <c r="O5" s="61"/>
      <c r="P5" s="61"/>
      <c r="Q5" s="146"/>
      <c r="R5" s="61"/>
    </row>
    <row r="6" spans="1:20" x14ac:dyDescent="0.2">
      <c r="A6" s="69" t="s">
        <v>60</v>
      </c>
      <c r="B6" s="163">
        <v>41492</v>
      </c>
      <c r="C6">
        <v>1830</v>
      </c>
      <c r="D6" s="68" t="s">
        <v>93</v>
      </c>
      <c r="E6" s="170">
        <v>42938</v>
      </c>
      <c r="F6" s="142">
        <v>384</v>
      </c>
      <c r="H6" s="69" t="s">
        <v>60</v>
      </c>
      <c r="I6" s="56">
        <v>5</v>
      </c>
      <c r="J6" s="68" t="s">
        <v>93</v>
      </c>
      <c r="K6" s="61">
        <v>158</v>
      </c>
      <c r="L6" s="536"/>
      <c r="M6" s="59"/>
      <c r="N6" s="59"/>
      <c r="O6" s="61"/>
      <c r="P6" s="61"/>
      <c r="Q6" s="146"/>
      <c r="R6" s="61"/>
    </row>
    <row r="7" spans="1:20" x14ac:dyDescent="0.2">
      <c r="A7" s="68" t="s">
        <v>63</v>
      </c>
      <c r="B7" s="163">
        <v>39981</v>
      </c>
      <c r="C7">
        <v>3341</v>
      </c>
      <c r="D7" s="68" t="s">
        <v>95</v>
      </c>
      <c r="E7" s="170">
        <v>42637</v>
      </c>
      <c r="F7" s="142">
        <v>685</v>
      </c>
      <c r="H7" s="68" t="s">
        <v>63</v>
      </c>
      <c r="I7" s="56">
        <v>6</v>
      </c>
      <c r="J7" s="68" t="s">
        <v>95</v>
      </c>
      <c r="K7" s="61">
        <v>3</v>
      </c>
      <c r="L7" s="536"/>
      <c r="M7" s="59"/>
      <c r="N7" s="59"/>
      <c r="O7" s="146"/>
      <c r="P7" s="61"/>
      <c r="Q7" s="146"/>
      <c r="R7" s="61"/>
    </row>
    <row r="8" spans="1:20" x14ac:dyDescent="0.2">
      <c r="A8" s="69" t="s">
        <v>64</v>
      </c>
      <c r="B8" s="163">
        <v>40911</v>
      </c>
      <c r="C8">
        <v>2411</v>
      </c>
      <c r="D8" s="68" t="s">
        <v>96</v>
      </c>
      <c r="E8" s="170">
        <v>42797</v>
      </c>
      <c r="F8" s="142">
        <v>525</v>
      </c>
      <c r="H8" s="69" t="s">
        <v>64</v>
      </c>
      <c r="I8" s="56">
        <v>27</v>
      </c>
      <c r="J8" s="68" t="s">
        <v>96</v>
      </c>
      <c r="K8" s="61">
        <v>25</v>
      </c>
      <c r="L8" s="536"/>
      <c r="M8" s="59"/>
      <c r="N8" s="59"/>
      <c r="O8" s="61"/>
      <c r="P8" s="61"/>
      <c r="Q8" s="146"/>
      <c r="R8" s="61"/>
    </row>
    <row r="9" spans="1:20" x14ac:dyDescent="0.2">
      <c r="A9" s="68" t="s">
        <v>58</v>
      </c>
      <c r="B9" s="163">
        <v>42784</v>
      </c>
      <c r="C9">
        <v>538</v>
      </c>
      <c r="D9" s="68" t="s">
        <v>97</v>
      </c>
      <c r="E9" s="170">
        <v>42653</v>
      </c>
      <c r="F9" s="142">
        <v>669</v>
      </c>
      <c r="H9" s="68" t="s">
        <v>58</v>
      </c>
      <c r="I9" s="56">
        <v>1</v>
      </c>
      <c r="J9" s="68" t="s">
        <v>97</v>
      </c>
      <c r="K9" s="61">
        <v>499</v>
      </c>
      <c r="L9" s="536"/>
      <c r="M9" s="59"/>
      <c r="N9" s="59"/>
      <c r="O9" s="146"/>
      <c r="P9" s="61"/>
      <c r="Q9" s="146"/>
      <c r="R9" s="61"/>
    </row>
    <row r="10" spans="1:20" x14ac:dyDescent="0.2">
      <c r="A10" s="68" t="s">
        <v>66</v>
      </c>
      <c r="B10" s="163">
        <v>43001</v>
      </c>
      <c r="C10">
        <v>321</v>
      </c>
      <c r="D10" s="68" t="s">
        <v>98</v>
      </c>
      <c r="E10" s="170">
        <v>42836</v>
      </c>
      <c r="F10" s="142">
        <v>486</v>
      </c>
      <c r="H10" s="68" t="s">
        <v>66</v>
      </c>
      <c r="I10" s="56">
        <v>13</v>
      </c>
      <c r="J10" s="68" t="s">
        <v>98</v>
      </c>
      <c r="K10" s="61">
        <v>30</v>
      </c>
      <c r="L10" s="537"/>
      <c r="M10" s="16"/>
      <c r="N10" s="16"/>
      <c r="O10" s="152"/>
      <c r="P10" s="153"/>
      <c r="Q10" s="152"/>
      <c r="R10" s="153"/>
      <c r="S10" s="16"/>
      <c r="T10" s="16"/>
    </row>
    <row r="11" spans="1:20" x14ac:dyDescent="0.2">
      <c r="A11" s="68" t="s">
        <v>67</v>
      </c>
      <c r="B11" s="163">
        <v>40611</v>
      </c>
      <c r="C11">
        <v>2711</v>
      </c>
      <c r="D11" s="68" t="s">
        <v>100</v>
      </c>
      <c r="E11" s="170">
        <v>42546</v>
      </c>
      <c r="F11" s="142">
        <v>776</v>
      </c>
      <c r="H11" s="68" t="s">
        <v>67</v>
      </c>
      <c r="I11" s="56">
        <v>11</v>
      </c>
      <c r="J11" s="68" t="s">
        <v>100</v>
      </c>
      <c r="K11" s="61">
        <v>21</v>
      </c>
      <c r="L11" s="537"/>
      <c r="M11" s="16"/>
      <c r="N11" s="16"/>
      <c r="O11" s="152"/>
      <c r="P11" s="153"/>
      <c r="Q11" s="152"/>
      <c r="R11" s="153"/>
      <c r="S11" s="16"/>
      <c r="T11" s="16"/>
    </row>
    <row r="12" spans="1:20" x14ac:dyDescent="0.2">
      <c r="A12" s="68" t="s">
        <v>68</v>
      </c>
      <c r="B12" s="163">
        <v>41596</v>
      </c>
      <c r="C12">
        <v>1726</v>
      </c>
      <c r="D12" s="68" t="s">
        <v>102</v>
      </c>
      <c r="E12" s="170">
        <v>42976</v>
      </c>
      <c r="F12" s="142">
        <v>346</v>
      </c>
      <c r="H12" s="68" t="s">
        <v>68</v>
      </c>
      <c r="I12" s="56">
        <v>184</v>
      </c>
      <c r="J12" s="68" t="s">
        <v>102</v>
      </c>
      <c r="K12" s="61">
        <v>15</v>
      </c>
      <c r="L12" s="537"/>
      <c r="M12" s="16"/>
      <c r="N12" s="16"/>
      <c r="O12" s="152"/>
      <c r="P12" s="153"/>
      <c r="Q12" s="152"/>
      <c r="R12" s="153"/>
      <c r="S12" s="16"/>
      <c r="T12" s="16"/>
    </row>
    <row r="13" spans="1:20" x14ac:dyDescent="0.2">
      <c r="A13" s="70"/>
      <c r="B13" s="164"/>
      <c r="C13" s="56"/>
      <c r="D13" s="68" t="s">
        <v>106</v>
      </c>
      <c r="E13" s="170">
        <v>370520</v>
      </c>
      <c r="F13" s="142">
        <v>1520</v>
      </c>
      <c r="H13" s="70"/>
      <c r="I13" s="56"/>
      <c r="J13" s="68" t="s">
        <v>106</v>
      </c>
      <c r="K13" s="61">
        <v>475</v>
      </c>
      <c r="L13" s="537"/>
      <c r="M13" s="16"/>
      <c r="N13" s="16"/>
      <c r="O13" s="39"/>
      <c r="P13" s="153"/>
      <c r="Q13" s="152"/>
      <c r="R13" s="153"/>
      <c r="S13" s="16"/>
      <c r="T13" s="16"/>
    </row>
    <row r="14" spans="1:20" x14ac:dyDescent="0.2">
      <c r="A14" s="66"/>
      <c r="B14" s="164"/>
      <c r="C14" s="56"/>
      <c r="D14" s="68" t="s">
        <v>107</v>
      </c>
      <c r="E14" s="170">
        <v>42861</v>
      </c>
      <c r="F14" s="142">
        <v>461</v>
      </c>
      <c r="G14" s="16"/>
      <c r="H14" s="66"/>
      <c r="I14" s="56"/>
      <c r="J14" s="68" t="s">
        <v>107</v>
      </c>
      <c r="K14" s="61">
        <v>73</v>
      </c>
      <c r="L14" s="537"/>
      <c r="M14" s="16"/>
      <c r="N14" s="16"/>
      <c r="O14" s="155"/>
      <c r="P14" s="153"/>
      <c r="Q14" s="152"/>
      <c r="R14" s="153"/>
      <c r="S14" s="16"/>
      <c r="T14" s="16"/>
    </row>
    <row r="15" spans="1:20" x14ac:dyDescent="0.2">
      <c r="A15" s="64"/>
      <c r="B15" s="164"/>
      <c r="C15" s="56"/>
      <c r="D15" s="68" t="s">
        <v>94</v>
      </c>
      <c r="E15" s="170">
        <v>42602</v>
      </c>
      <c r="F15" s="142">
        <v>720</v>
      </c>
      <c r="G15" s="16"/>
      <c r="H15" s="64"/>
      <c r="I15" s="56"/>
      <c r="J15" s="68" t="s">
        <v>94</v>
      </c>
      <c r="K15" s="61">
        <v>77</v>
      </c>
      <c r="L15" s="537"/>
      <c r="M15" s="16"/>
      <c r="N15" s="16"/>
      <c r="O15" s="16"/>
      <c r="P15" s="153"/>
      <c r="Q15" s="152"/>
      <c r="R15" s="153"/>
      <c r="S15" s="16"/>
      <c r="T15" s="16"/>
    </row>
    <row r="16" spans="1:20" x14ac:dyDescent="0.2">
      <c r="A16" s="64"/>
      <c r="B16" s="165"/>
      <c r="C16" s="54"/>
      <c r="D16" s="64"/>
      <c r="E16" s="142"/>
      <c r="F16" s="142"/>
      <c r="G16" s="16"/>
      <c r="H16" s="64"/>
      <c r="I16" s="54"/>
      <c r="J16" s="64"/>
      <c r="K16" s="59"/>
      <c r="L16" s="244"/>
      <c r="M16" s="16"/>
      <c r="N16" s="16"/>
      <c r="O16" s="16"/>
      <c r="P16" s="16"/>
      <c r="Q16" s="16"/>
      <c r="R16" s="16"/>
      <c r="S16" s="16"/>
      <c r="T16" s="16"/>
    </row>
    <row r="17" spans="1:20" x14ac:dyDescent="0.2">
      <c r="A17" s="158" t="s">
        <v>70</v>
      </c>
      <c r="B17" s="166" t="s">
        <v>18</v>
      </c>
      <c r="C17" s="89">
        <f>AVERAGE(C4:C12)</f>
        <v>1641</v>
      </c>
      <c r="D17" s="159" t="s">
        <v>77</v>
      </c>
      <c r="E17" s="171" t="s">
        <v>18</v>
      </c>
      <c r="F17" s="167">
        <f>AVERAGE(F4:F15)</f>
        <v>811.83333333333337</v>
      </c>
      <c r="G17" s="16"/>
      <c r="H17" s="76" t="s">
        <v>70</v>
      </c>
      <c r="I17" s="77">
        <f>AVERAGE(I4:I12)</f>
        <v>28</v>
      </c>
      <c r="J17" s="78" t="s">
        <v>77</v>
      </c>
      <c r="K17" s="89">
        <f>AVERAGE(K4:K15)</f>
        <v>129.41666666666666</v>
      </c>
      <c r="L17" s="538"/>
      <c r="M17" s="16"/>
      <c r="N17" s="16"/>
      <c r="O17" s="28"/>
      <c r="P17" s="16"/>
      <c r="Q17" s="21"/>
      <c r="R17" s="16"/>
      <c r="S17" s="16"/>
      <c r="T17" s="16"/>
    </row>
    <row r="18" spans="1:20" x14ac:dyDescent="0.2">
      <c r="A18" s="25"/>
      <c r="B18" s="16"/>
      <c r="C18" s="16"/>
      <c r="D18" s="16"/>
      <c r="E18" s="16"/>
      <c r="F18" s="16"/>
      <c r="G18" s="16"/>
      <c r="L18" s="16"/>
      <c r="M18" s="16"/>
      <c r="N18" s="16"/>
      <c r="O18" s="16"/>
      <c r="P18" s="16"/>
      <c r="Q18" s="16"/>
      <c r="R18" s="16"/>
      <c r="S18" s="16"/>
      <c r="T18" s="16"/>
    </row>
    <row r="19" spans="1:20" ht="34" x14ac:dyDescent="0.4">
      <c r="A19" s="16"/>
      <c r="B19" s="16"/>
      <c r="C19" s="16"/>
      <c r="D19" s="16"/>
      <c r="E19" s="16"/>
      <c r="F19" s="16"/>
      <c r="G19" s="16"/>
      <c r="H19" s="79" t="s">
        <v>88</v>
      </c>
      <c r="I19" s="67"/>
      <c r="J19" s="57" t="s">
        <v>89</v>
      </c>
      <c r="K19" s="58"/>
      <c r="L19" s="244"/>
      <c r="M19" s="16"/>
      <c r="N19" s="16"/>
      <c r="O19" s="149"/>
      <c r="P19" s="150"/>
      <c r="Q19" s="151"/>
      <c r="R19" s="16"/>
      <c r="S19" s="16"/>
      <c r="T19" s="16"/>
    </row>
    <row r="20" spans="1:20" x14ac:dyDescent="0.2">
      <c r="A20" s="22"/>
      <c r="B20" s="22"/>
      <c r="C20" s="22"/>
      <c r="D20" s="22"/>
      <c r="E20" s="22"/>
      <c r="F20" s="16"/>
      <c r="G20" s="16"/>
      <c r="H20" s="65" t="s">
        <v>119</v>
      </c>
      <c r="I20" s="74" t="s">
        <v>118</v>
      </c>
      <c r="J20" s="73" t="s">
        <v>119</v>
      </c>
      <c r="K20" s="534" t="s">
        <v>118</v>
      </c>
      <c r="L20" s="260"/>
      <c r="M20" s="16"/>
      <c r="N20" s="16"/>
      <c r="O20" s="22"/>
      <c r="P20" s="22"/>
      <c r="Q20" s="22"/>
      <c r="R20" s="22"/>
      <c r="S20" s="16"/>
      <c r="T20" s="16"/>
    </row>
    <row r="21" spans="1:20" x14ac:dyDescent="0.2">
      <c r="A21" s="153"/>
      <c r="B21" s="154"/>
      <c r="C21" s="154"/>
      <c r="D21" s="153"/>
      <c r="E21" s="153"/>
      <c r="F21" s="16"/>
      <c r="G21" s="16"/>
      <c r="H21" s="68" t="s">
        <v>58</v>
      </c>
      <c r="I21">
        <v>3</v>
      </c>
      <c r="J21" s="71" t="s">
        <v>91</v>
      </c>
      <c r="K21" s="62">
        <v>4.9000000000000004</v>
      </c>
      <c r="L21" s="539"/>
      <c r="M21" s="16"/>
      <c r="N21" s="16"/>
      <c r="O21" s="152"/>
      <c r="P21" s="16"/>
      <c r="Q21" s="154"/>
      <c r="R21" s="16"/>
      <c r="S21" s="16"/>
      <c r="T21" s="16"/>
    </row>
    <row r="22" spans="1:20" ht="34" x14ac:dyDescent="0.4">
      <c r="A22" s="149"/>
      <c r="B22" s="150"/>
      <c r="C22" s="150"/>
      <c r="D22" s="151"/>
      <c r="E22" s="151"/>
      <c r="F22" s="16"/>
      <c r="G22" s="16"/>
      <c r="H22" s="69" t="s">
        <v>59</v>
      </c>
      <c r="I22">
        <v>5</v>
      </c>
      <c r="J22" s="68" t="s">
        <v>92</v>
      </c>
      <c r="K22" s="62">
        <v>5</v>
      </c>
      <c r="L22" s="540"/>
      <c r="M22" s="16"/>
      <c r="N22" s="16"/>
      <c r="O22" s="153"/>
      <c r="P22" s="16"/>
      <c r="Q22" s="152"/>
      <c r="R22" s="16"/>
      <c r="S22" s="16"/>
      <c r="T22" s="16"/>
    </row>
    <row r="23" spans="1:20" x14ac:dyDescent="0.2">
      <c r="A23" s="22"/>
      <c r="B23" s="22"/>
      <c r="C23" s="22"/>
      <c r="D23" s="22"/>
      <c r="E23" s="22"/>
      <c r="F23" s="22"/>
      <c r="G23" s="16"/>
      <c r="H23" s="69" t="s">
        <v>60</v>
      </c>
      <c r="I23" s="1" t="s">
        <v>61</v>
      </c>
      <c r="J23" s="68" t="s">
        <v>93</v>
      </c>
      <c r="K23" s="62">
        <v>4.9000000000000004</v>
      </c>
      <c r="L23" s="260"/>
      <c r="M23" s="22"/>
      <c r="N23" s="16"/>
      <c r="O23" s="153"/>
      <c r="P23" s="34"/>
      <c r="Q23" s="152"/>
      <c r="R23" s="16"/>
      <c r="S23" s="16"/>
      <c r="T23" s="16"/>
    </row>
    <row r="24" spans="1:20" x14ac:dyDescent="0.2">
      <c r="A24" s="152"/>
      <c r="B24" s="153"/>
      <c r="C24" s="153"/>
      <c r="D24" s="154"/>
      <c r="E24" s="154"/>
      <c r="F24" s="153"/>
      <c r="G24" s="16"/>
      <c r="H24" s="68" t="s">
        <v>63</v>
      </c>
      <c r="I24" s="1" t="s">
        <v>62</v>
      </c>
      <c r="J24" s="68" t="s">
        <v>95</v>
      </c>
      <c r="K24" s="62">
        <v>5</v>
      </c>
      <c r="L24" s="541"/>
      <c r="M24" s="153"/>
      <c r="N24" s="16"/>
      <c r="O24" s="152"/>
      <c r="P24" s="34"/>
      <c r="Q24" s="152"/>
      <c r="R24" s="16"/>
      <c r="S24" s="16"/>
      <c r="T24" s="16"/>
    </row>
    <row r="25" spans="1:20" x14ac:dyDescent="0.2">
      <c r="A25" s="153"/>
      <c r="B25" s="153"/>
      <c r="C25" s="153"/>
      <c r="D25" s="152"/>
      <c r="E25" s="152"/>
      <c r="F25" s="153"/>
      <c r="G25" s="16"/>
      <c r="H25" s="69" t="s">
        <v>64</v>
      </c>
      <c r="I25">
        <v>4.66</v>
      </c>
      <c r="J25" s="68" t="s">
        <v>96</v>
      </c>
      <c r="K25" s="62">
        <v>4.84</v>
      </c>
      <c r="L25" s="542"/>
      <c r="M25" s="153"/>
      <c r="N25" s="16"/>
      <c r="O25" s="153"/>
      <c r="P25" s="16"/>
      <c r="Q25" s="152"/>
      <c r="R25" s="16"/>
      <c r="S25" s="16"/>
      <c r="T25" s="16"/>
    </row>
    <row r="26" spans="1:20" x14ac:dyDescent="0.2">
      <c r="A26" s="153"/>
      <c r="B26" s="153"/>
      <c r="C26" s="153"/>
      <c r="D26" s="152"/>
      <c r="E26" s="152"/>
      <c r="F26" s="153"/>
      <c r="G26" s="16"/>
      <c r="H26" s="68" t="s">
        <v>58</v>
      </c>
      <c r="I26">
        <v>5</v>
      </c>
      <c r="J26" s="68" t="s">
        <v>97</v>
      </c>
      <c r="K26" s="62">
        <v>4.82</v>
      </c>
      <c r="L26" s="542"/>
      <c r="M26" s="153"/>
      <c r="N26" s="16"/>
      <c r="O26" s="152"/>
      <c r="P26" s="16"/>
      <c r="Q26" s="152"/>
      <c r="R26" s="16"/>
      <c r="S26" s="16"/>
      <c r="T26" s="16"/>
    </row>
    <row r="27" spans="1:20" x14ac:dyDescent="0.2">
      <c r="A27" s="152"/>
      <c r="B27" s="153"/>
      <c r="C27" s="153"/>
      <c r="D27" s="152"/>
      <c r="E27" s="152"/>
      <c r="F27" s="153"/>
      <c r="G27" s="16"/>
      <c r="H27" s="68" t="s">
        <v>66</v>
      </c>
      <c r="I27" s="1" t="s">
        <v>65</v>
      </c>
      <c r="J27" s="68" t="s">
        <v>98</v>
      </c>
      <c r="K27" s="62">
        <v>4.9000000000000004</v>
      </c>
      <c r="L27" s="542"/>
      <c r="M27" s="153"/>
      <c r="N27" s="16"/>
      <c r="O27" s="152"/>
      <c r="P27" s="34"/>
      <c r="Q27" s="152"/>
      <c r="R27" s="16"/>
      <c r="S27" s="16"/>
      <c r="T27" s="16"/>
    </row>
    <row r="28" spans="1:20" x14ac:dyDescent="0.2">
      <c r="A28" s="153"/>
      <c r="B28" s="153"/>
      <c r="C28" s="153"/>
      <c r="D28" s="152"/>
      <c r="E28" s="152"/>
      <c r="F28" s="153"/>
      <c r="G28" s="16"/>
      <c r="H28" s="68" t="s">
        <v>67</v>
      </c>
      <c r="I28">
        <v>4.63</v>
      </c>
      <c r="J28" s="68" t="s">
        <v>100</v>
      </c>
      <c r="K28" s="62">
        <v>4.9000000000000004</v>
      </c>
      <c r="L28" s="542"/>
      <c r="M28" s="153"/>
      <c r="N28" s="16"/>
      <c r="O28" s="152"/>
      <c r="P28" s="16"/>
      <c r="Q28" s="152"/>
      <c r="R28" s="16"/>
      <c r="S28" s="16"/>
      <c r="T28" s="16"/>
    </row>
    <row r="29" spans="1:20" x14ac:dyDescent="0.2">
      <c r="A29" s="152"/>
      <c r="B29" s="153"/>
      <c r="C29" s="153"/>
      <c r="D29" s="152"/>
      <c r="E29" s="152"/>
      <c r="F29" s="153"/>
      <c r="G29" s="16"/>
      <c r="H29" s="68" t="s">
        <v>68</v>
      </c>
      <c r="I29">
        <v>4.18</v>
      </c>
      <c r="J29" s="68" t="s">
        <v>102</v>
      </c>
      <c r="K29" s="62">
        <v>5</v>
      </c>
      <c r="L29" s="542"/>
      <c r="M29" s="153"/>
      <c r="N29" s="16"/>
      <c r="O29" s="152"/>
      <c r="P29" s="16"/>
      <c r="Q29" s="152"/>
      <c r="R29" s="16"/>
      <c r="S29" s="16"/>
      <c r="T29" s="16"/>
    </row>
    <row r="30" spans="1:20" x14ac:dyDescent="0.2">
      <c r="A30" s="152"/>
      <c r="B30" s="153"/>
      <c r="C30" s="153"/>
      <c r="D30" s="152"/>
      <c r="E30" s="152"/>
      <c r="F30" s="153"/>
      <c r="G30" s="16"/>
      <c r="H30" s="70"/>
      <c r="I30" s="56"/>
      <c r="J30" s="68" t="s">
        <v>106</v>
      </c>
      <c r="K30" s="62">
        <v>4.9000000000000004</v>
      </c>
      <c r="L30" s="542"/>
      <c r="M30" s="153"/>
      <c r="N30" s="16"/>
      <c r="O30" s="39"/>
      <c r="P30" s="153"/>
      <c r="Q30" s="152"/>
      <c r="R30" s="16"/>
      <c r="S30" s="16"/>
      <c r="T30" s="16"/>
    </row>
    <row r="31" spans="1:20" x14ac:dyDescent="0.2">
      <c r="A31" s="152"/>
      <c r="B31" s="153"/>
      <c r="C31" s="153"/>
      <c r="D31" s="152"/>
      <c r="E31" s="152"/>
      <c r="F31" s="153"/>
      <c r="G31" s="16"/>
      <c r="H31" s="66"/>
      <c r="I31" s="56"/>
      <c r="J31" s="68" t="s">
        <v>107</v>
      </c>
      <c r="K31" s="62">
        <v>4.5999999999999996</v>
      </c>
      <c r="L31" s="542"/>
      <c r="M31" s="153"/>
      <c r="N31" s="16"/>
      <c r="O31" s="155"/>
      <c r="P31" s="153"/>
      <c r="Q31" s="152"/>
      <c r="R31" s="16"/>
      <c r="S31" s="16"/>
      <c r="T31" s="16"/>
    </row>
    <row r="32" spans="1:20" x14ac:dyDescent="0.2">
      <c r="A32" s="152"/>
      <c r="B32" s="153"/>
      <c r="C32" s="153"/>
      <c r="D32" s="152"/>
      <c r="E32" s="152"/>
      <c r="F32" s="153"/>
      <c r="G32" s="16"/>
      <c r="H32" s="64"/>
      <c r="I32" s="56"/>
      <c r="J32" s="68" t="s">
        <v>94</v>
      </c>
      <c r="K32" s="62">
        <v>4.0999999999999996</v>
      </c>
      <c r="L32" s="542"/>
      <c r="M32" s="153"/>
      <c r="N32" s="16"/>
      <c r="O32" s="16"/>
      <c r="P32" s="153"/>
      <c r="Q32" s="152"/>
      <c r="R32" s="16"/>
      <c r="S32" s="16"/>
      <c r="T32" s="16"/>
    </row>
    <row r="33" spans="1:20" x14ac:dyDescent="0.2">
      <c r="A33" s="39"/>
      <c r="B33" s="153"/>
      <c r="C33" s="153"/>
      <c r="D33" s="152"/>
      <c r="E33" s="152"/>
      <c r="F33" s="153"/>
      <c r="G33" s="16"/>
      <c r="H33" s="64"/>
      <c r="I33" s="54"/>
      <c r="J33" s="64"/>
      <c r="K33" s="75"/>
      <c r="L33" s="542"/>
      <c r="M33" s="153"/>
      <c r="N33" s="16"/>
      <c r="O33" s="16"/>
      <c r="P33" s="16"/>
      <c r="Q33" s="16"/>
      <c r="R33" s="16"/>
      <c r="S33" s="16"/>
      <c r="T33" s="16"/>
    </row>
    <row r="34" spans="1:20" x14ac:dyDescent="0.2">
      <c r="A34" s="155"/>
      <c r="B34" s="153"/>
      <c r="C34" s="153"/>
      <c r="D34" s="152"/>
      <c r="E34" s="152"/>
      <c r="F34" s="153"/>
      <c r="G34" s="16"/>
      <c r="H34" s="76" t="s">
        <v>70</v>
      </c>
      <c r="I34" s="77">
        <f>AVERAGE(I21:I29)</f>
        <v>4.4116666666666662</v>
      </c>
      <c r="J34" s="78" t="s">
        <v>77</v>
      </c>
      <c r="K34" s="89">
        <f>AVERAGE(K21:K32)</f>
        <v>4.8216666666666663</v>
      </c>
      <c r="L34" s="542"/>
      <c r="M34" s="153"/>
      <c r="N34" s="16"/>
      <c r="O34" s="28"/>
      <c r="P34" s="16"/>
      <c r="Q34" s="21"/>
      <c r="R34" s="16"/>
      <c r="S34" s="16"/>
      <c r="T34" s="16"/>
    </row>
    <row r="35" spans="1:20" x14ac:dyDescent="0.2">
      <c r="A35" s="4"/>
      <c r="D35" s="5"/>
      <c r="E35" s="10"/>
      <c r="H35" s="16"/>
      <c r="I35" s="153"/>
      <c r="J35" s="153"/>
      <c r="K35" s="152"/>
      <c r="L35" s="152"/>
      <c r="M35" s="153"/>
      <c r="N35" s="16"/>
      <c r="O35" s="16"/>
      <c r="P35" s="16"/>
      <c r="Q35" s="16"/>
      <c r="R35" s="16"/>
      <c r="S35" s="16"/>
      <c r="T35" s="16"/>
    </row>
    <row r="36" spans="1:20" x14ac:dyDescent="0.2">
      <c r="D36" s="5"/>
      <c r="E36" s="10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</row>
    <row r="37" spans="1:20" x14ac:dyDescent="0.2">
      <c r="H37" s="28"/>
      <c r="I37" s="16"/>
      <c r="J37" s="16"/>
      <c r="K37" s="21"/>
      <c r="L37" s="21"/>
      <c r="M37" s="16"/>
      <c r="N37" s="16"/>
      <c r="O37" s="16"/>
      <c r="P37" s="16"/>
      <c r="Q37" s="16"/>
      <c r="R37" s="16"/>
      <c r="S37" s="16"/>
      <c r="T37" s="16"/>
    </row>
    <row r="38" spans="1:20" x14ac:dyDescent="0.2">
      <c r="D38" s="9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</row>
    <row r="39" spans="1:20" x14ac:dyDescent="0.2">
      <c r="B39" s="10"/>
      <c r="C39" s="2"/>
      <c r="F39" s="5"/>
      <c r="L39" s="16"/>
      <c r="M39" s="16"/>
      <c r="N39" s="16"/>
      <c r="O39" s="16"/>
      <c r="P39" s="16"/>
      <c r="Q39" s="16"/>
      <c r="R39" s="16"/>
      <c r="S39" s="16"/>
      <c r="T39" s="16"/>
    </row>
    <row r="40" spans="1:20" x14ac:dyDescent="0.2">
      <c r="L40" s="16"/>
      <c r="M40" s="16"/>
      <c r="N40" s="16"/>
      <c r="O40" s="16"/>
      <c r="P40" s="16"/>
      <c r="Q40" s="16"/>
      <c r="R40" s="16"/>
      <c r="S40" s="16"/>
      <c r="T40" s="16"/>
    </row>
    <row r="128" spans="8:13" x14ac:dyDescent="0.2">
      <c r="H128" s="16"/>
      <c r="I128" s="16"/>
      <c r="J128" s="16"/>
      <c r="K128" s="16"/>
      <c r="L128" s="16"/>
      <c r="M128" s="16"/>
    </row>
    <row r="129" spans="8:13" ht="34" x14ac:dyDescent="0.4">
      <c r="H129" s="149"/>
      <c r="I129" s="150"/>
      <c r="J129" s="150"/>
      <c r="K129" s="151"/>
      <c r="L129" s="151"/>
      <c r="M129" s="16"/>
    </row>
    <row r="130" spans="8:13" x14ac:dyDescent="0.2">
      <c r="H130" s="22"/>
      <c r="I130" s="22"/>
      <c r="J130" s="22"/>
      <c r="K130" s="22"/>
      <c r="L130" s="22"/>
      <c r="M130" s="22"/>
    </row>
    <row r="131" spans="8:13" x14ac:dyDescent="0.2">
      <c r="H131" s="152"/>
      <c r="I131" s="153"/>
      <c r="J131" s="153"/>
      <c r="K131" s="154"/>
      <c r="L131" s="154"/>
      <c r="M131" s="153"/>
    </row>
    <row r="132" spans="8:13" x14ac:dyDescent="0.2">
      <c r="H132" s="153"/>
      <c r="I132" s="153"/>
      <c r="J132" s="153"/>
      <c r="K132" s="152"/>
      <c r="L132" s="152"/>
      <c r="M132" s="153"/>
    </row>
    <row r="133" spans="8:13" x14ac:dyDescent="0.2">
      <c r="H133" s="153"/>
      <c r="I133" s="153"/>
      <c r="J133" s="153"/>
      <c r="K133" s="152"/>
      <c r="L133" s="152"/>
      <c r="M133" s="153"/>
    </row>
    <row r="134" spans="8:13" x14ac:dyDescent="0.2">
      <c r="H134" s="152"/>
      <c r="I134" s="153"/>
      <c r="J134" s="153"/>
      <c r="K134" s="152"/>
      <c r="L134" s="152"/>
      <c r="M134" s="153"/>
    </row>
    <row r="135" spans="8:13" x14ac:dyDescent="0.2">
      <c r="H135" s="153"/>
      <c r="I135" s="153"/>
      <c r="J135" s="153"/>
      <c r="K135" s="152"/>
      <c r="L135" s="152"/>
      <c r="M135" s="153"/>
    </row>
    <row r="136" spans="8:13" x14ac:dyDescent="0.2">
      <c r="H136" s="152"/>
      <c r="I136" s="153"/>
      <c r="J136" s="153"/>
      <c r="K136" s="152"/>
      <c r="L136" s="152"/>
      <c r="M136" s="153"/>
    </row>
    <row r="137" spans="8:13" x14ac:dyDescent="0.2">
      <c r="H137" s="152"/>
      <c r="I137" s="153"/>
      <c r="J137" s="153"/>
      <c r="K137" s="152"/>
      <c r="L137" s="152"/>
      <c r="M137" s="153"/>
    </row>
    <row r="138" spans="8:13" x14ac:dyDescent="0.2">
      <c r="H138" s="152"/>
      <c r="I138" s="153"/>
      <c r="J138" s="153"/>
      <c r="K138" s="152"/>
      <c r="L138" s="152"/>
      <c r="M138" s="153"/>
    </row>
    <row r="139" spans="8:13" x14ac:dyDescent="0.2">
      <c r="H139" s="152"/>
      <c r="I139" s="153"/>
      <c r="J139" s="153"/>
      <c r="K139" s="152"/>
      <c r="L139" s="152"/>
      <c r="M139" s="153"/>
    </row>
    <row r="140" spans="8:13" x14ac:dyDescent="0.2">
      <c r="H140" s="39"/>
      <c r="I140" s="153"/>
      <c r="J140" s="153"/>
      <c r="K140" s="152"/>
      <c r="L140" s="152"/>
      <c r="M140" s="153"/>
    </row>
    <row r="141" spans="8:13" x14ac:dyDescent="0.2">
      <c r="H141" s="155"/>
      <c r="I141" s="153"/>
      <c r="J141" s="153"/>
      <c r="K141" s="152"/>
      <c r="L141" s="152"/>
      <c r="M141" s="153"/>
    </row>
    <row r="142" spans="8:13" x14ac:dyDescent="0.2">
      <c r="H142" s="16"/>
      <c r="I142" s="153"/>
      <c r="J142" s="153"/>
      <c r="K142" s="152"/>
      <c r="L142" s="152"/>
      <c r="M142" s="153"/>
    </row>
    <row r="143" spans="8:13" x14ac:dyDescent="0.2">
      <c r="H143" s="16"/>
      <c r="I143" s="16"/>
      <c r="J143" s="16"/>
      <c r="K143" s="16"/>
      <c r="L143" s="16"/>
      <c r="M143" s="16"/>
    </row>
    <row r="144" spans="8:13" x14ac:dyDescent="0.2">
      <c r="H144" s="28"/>
      <c r="I144" s="16"/>
      <c r="J144" s="16"/>
      <c r="K144" s="21"/>
      <c r="L144" s="21"/>
      <c r="M144" s="16"/>
    </row>
    <row r="145" spans="8:13" x14ac:dyDescent="0.2">
      <c r="H145" s="16"/>
      <c r="I145" s="16"/>
      <c r="J145" s="16"/>
      <c r="K145" s="16"/>
      <c r="L145" s="16"/>
      <c r="M145" s="16"/>
    </row>
    <row r="146" spans="8:13" x14ac:dyDescent="0.2">
      <c r="H146" s="16"/>
      <c r="I146" s="16"/>
      <c r="J146" s="16"/>
      <c r="K146" s="16"/>
      <c r="L146" s="16"/>
      <c r="M146" s="16"/>
    </row>
    <row r="147" spans="8:13" x14ac:dyDescent="0.2">
      <c r="H147" s="16"/>
      <c r="I147" s="16"/>
      <c r="J147" s="16"/>
      <c r="K147" s="16"/>
      <c r="L147" s="16"/>
      <c r="M147" s="1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C246"/>
  <sheetViews>
    <sheetView zoomScale="44" zoomScaleNormal="92" zoomScalePageLayoutView="92" workbookViewId="0">
      <selection activeCell="AS86" sqref="AS86"/>
    </sheetView>
  </sheetViews>
  <sheetFormatPr baseColWidth="10" defaultRowHeight="16" x14ac:dyDescent="0.2"/>
  <cols>
    <col min="29" max="29" width="10.83203125" customWidth="1"/>
    <col min="30" max="30" width="14.83203125" customWidth="1"/>
    <col min="31" max="31" width="16.6640625" customWidth="1"/>
    <col min="32" max="32" width="13.1640625" customWidth="1"/>
    <col min="33" max="33" width="14.83203125" customWidth="1"/>
    <col min="34" max="34" width="11.33203125" customWidth="1"/>
    <col min="35" max="35" width="11.6640625" customWidth="1"/>
    <col min="36" max="36" width="11.1640625" customWidth="1"/>
    <col min="40" max="40" width="13.1640625" customWidth="1"/>
  </cols>
  <sheetData>
    <row r="1" spans="1:43" ht="34" x14ac:dyDescent="0.4">
      <c r="A1" s="16"/>
      <c r="B1" s="180"/>
      <c r="C1" s="180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43" ht="37" x14ac:dyDescent="0.45">
      <c r="B2" s="374" t="s">
        <v>132</v>
      </c>
      <c r="C2" s="374"/>
      <c r="D2" s="351"/>
      <c r="E2" s="351"/>
      <c r="F2" s="192"/>
      <c r="G2" s="192"/>
      <c r="H2" s="192"/>
      <c r="I2" s="192"/>
      <c r="J2" s="192"/>
      <c r="K2" s="192"/>
      <c r="L2" s="192"/>
      <c r="M2" s="192"/>
      <c r="N2" s="16"/>
      <c r="Z2" s="16"/>
      <c r="AE2" s="185" t="s">
        <v>123</v>
      </c>
    </row>
    <row r="3" spans="1:43" ht="34" x14ac:dyDescent="0.4">
      <c r="B3" s="62"/>
      <c r="C3" s="59" t="s">
        <v>120</v>
      </c>
      <c r="D3" s="124" t="s">
        <v>115</v>
      </c>
      <c r="E3" s="125" t="s">
        <v>116</v>
      </c>
      <c r="F3" s="124" t="s">
        <v>115</v>
      </c>
      <c r="G3" s="125" t="s">
        <v>116</v>
      </c>
      <c r="H3" s="124" t="s">
        <v>115</v>
      </c>
      <c r="I3" s="125" t="s">
        <v>116</v>
      </c>
      <c r="J3" s="124" t="s">
        <v>115</v>
      </c>
      <c r="K3" s="131" t="s">
        <v>116</v>
      </c>
      <c r="L3" s="205" t="s">
        <v>115</v>
      </c>
      <c r="M3" s="208" t="s">
        <v>116</v>
      </c>
      <c r="N3" s="205" t="s">
        <v>115</v>
      </c>
      <c r="O3" s="206" t="s">
        <v>116</v>
      </c>
      <c r="P3" s="207" t="s">
        <v>115</v>
      </c>
      <c r="Q3" s="206" t="s">
        <v>116</v>
      </c>
      <c r="R3" s="207" t="s">
        <v>115</v>
      </c>
      <c r="S3" s="206" t="s">
        <v>116</v>
      </c>
      <c r="T3" s="213" t="s">
        <v>115</v>
      </c>
      <c r="U3" s="208" t="s">
        <v>116</v>
      </c>
      <c r="Z3" s="16"/>
      <c r="AE3" s="127"/>
      <c r="AF3" s="128"/>
      <c r="AG3" s="129" t="s">
        <v>114</v>
      </c>
      <c r="AH3" s="129"/>
      <c r="AI3" s="128"/>
      <c r="AJ3" s="128"/>
      <c r="AK3" s="128"/>
      <c r="AL3" s="128"/>
      <c r="AM3" s="128"/>
      <c r="AN3" s="128"/>
      <c r="AO3" s="128"/>
      <c r="AP3" s="128"/>
      <c r="AQ3" s="244"/>
    </row>
    <row r="4" spans="1:43" ht="17" thickBot="1" x14ac:dyDescent="0.25">
      <c r="B4" s="80" t="s">
        <v>121</v>
      </c>
      <c r="C4" s="81"/>
      <c r="D4" s="85" t="s">
        <v>111</v>
      </c>
      <c r="E4" s="103"/>
      <c r="F4" s="94" t="s">
        <v>67</v>
      </c>
      <c r="G4" s="55"/>
      <c r="H4" s="94" t="s">
        <v>66</v>
      </c>
      <c r="I4" s="55"/>
      <c r="J4" s="106" t="s">
        <v>58</v>
      </c>
      <c r="K4" s="86"/>
      <c r="L4" s="364" t="s">
        <v>64</v>
      </c>
      <c r="M4" s="140"/>
      <c r="N4" s="352" t="s">
        <v>63</v>
      </c>
      <c r="O4" s="105"/>
      <c r="P4" s="85" t="s">
        <v>60</v>
      </c>
      <c r="Q4" s="105"/>
      <c r="R4" s="63" t="s">
        <v>59</v>
      </c>
      <c r="S4" s="55"/>
      <c r="T4" s="107" t="s">
        <v>58</v>
      </c>
      <c r="U4" s="140"/>
      <c r="Z4" s="16"/>
      <c r="AE4" s="62"/>
      <c r="AF4" s="59" t="s">
        <v>120</v>
      </c>
      <c r="AG4" s="124" t="s">
        <v>115</v>
      </c>
      <c r="AH4" s="125" t="s">
        <v>116</v>
      </c>
      <c r="AI4" s="124" t="s">
        <v>115</v>
      </c>
      <c r="AJ4" s="125" t="s">
        <v>116</v>
      </c>
      <c r="AK4" s="124" t="s">
        <v>115</v>
      </c>
      <c r="AL4" s="125" t="s">
        <v>116</v>
      </c>
      <c r="AM4" s="124" t="s">
        <v>115</v>
      </c>
      <c r="AN4" s="125" t="s">
        <v>116</v>
      </c>
      <c r="AO4" s="124" t="s">
        <v>115</v>
      </c>
      <c r="AP4" s="131" t="s">
        <v>116</v>
      </c>
      <c r="AQ4" s="259"/>
    </row>
    <row r="5" spans="1:43" ht="17" thickBot="1" x14ac:dyDescent="0.25">
      <c r="B5" s="62" t="s">
        <v>120</v>
      </c>
      <c r="C5" s="82">
        <v>5</v>
      </c>
      <c r="D5" s="90">
        <v>103</v>
      </c>
      <c r="E5" s="83">
        <v>0.55969999999999998</v>
      </c>
      <c r="F5" s="110">
        <v>7</v>
      </c>
      <c r="G5" s="111">
        <f>F5/11</f>
        <v>0.63636363636363635</v>
      </c>
      <c r="H5" s="112">
        <v>11</v>
      </c>
      <c r="I5" s="113">
        <f>H5/13</f>
        <v>0.84615384615384615</v>
      </c>
      <c r="J5" s="16">
        <v>1</v>
      </c>
      <c r="K5" s="25">
        <v>1</v>
      </c>
      <c r="L5" s="215">
        <v>21</v>
      </c>
      <c r="M5" s="141">
        <f>L5/27</f>
        <v>0.77777777777777779</v>
      </c>
      <c r="N5" s="215">
        <v>4</v>
      </c>
      <c r="O5" s="102">
        <f>N5/6</f>
        <v>0.66666666666666663</v>
      </c>
      <c r="P5" s="90">
        <v>3</v>
      </c>
      <c r="Q5" s="31">
        <f>P5/5</f>
        <v>0.6</v>
      </c>
      <c r="R5" s="118">
        <v>3</v>
      </c>
      <c r="S5" s="119">
        <v>1</v>
      </c>
      <c r="T5" s="16">
        <v>1</v>
      </c>
      <c r="U5" s="247">
        <v>0.5</v>
      </c>
      <c r="Z5" s="16"/>
      <c r="AE5" s="80" t="s">
        <v>121</v>
      </c>
      <c r="AF5" s="81"/>
      <c r="AG5" s="85" t="s">
        <v>111</v>
      </c>
      <c r="AH5" s="103"/>
      <c r="AI5" s="94" t="s">
        <v>67</v>
      </c>
      <c r="AJ5" s="55"/>
      <c r="AK5" s="94" t="s">
        <v>66</v>
      </c>
      <c r="AL5" s="55"/>
      <c r="AM5" s="106" t="s">
        <v>58</v>
      </c>
      <c r="AN5" s="105"/>
      <c r="AO5" s="85" t="s">
        <v>64</v>
      </c>
      <c r="AP5" s="86"/>
      <c r="AQ5" s="260"/>
    </row>
    <row r="6" spans="1:43" ht="17" thickBot="1" x14ac:dyDescent="0.25">
      <c r="B6" s="62" t="s">
        <v>120</v>
      </c>
      <c r="C6" s="82">
        <v>4</v>
      </c>
      <c r="D6" s="90">
        <v>48</v>
      </c>
      <c r="E6" s="83">
        <v>0.26079999999999998</v>
      </c>
      <c r="F6" s="114">
        <v>4</v>
      </c>
      <c r="G6" s="115">
        <f t="shared" ref="G6:G9" si="0">F6/11</f>
        <v>0.36363636363636365</v>
      </c>
      <c r="H6" s="116">
        <v>0</v>
      </c>
      <c r="I6" s="117">
        <f t="shared" ref="I6:I9" si="1">H6/13</f>
        <v>0</v>
      </c>
      <c r="J6" s="16">
        <v>0</v>
      </c>
      <c r="K6" s="25">
        <v>0</v>
      </c>
      <c r="L6" s="215">
        <v>3</v>
      </c>
      <c r="M6" s="141">
        <f t="shared" ref="M6:M9" si="2">L6/27</f>
        <v>0.1111111111111111</v>
      </c>
      <c r="N6" s="215">
        <v>0</v>
      </c>
      <c r="O6" s="102">
        <f t="shared" ref="O6:O9" si="3">N6/6</f>
        <v>0</v>
      </c>
      <c r="P6" s="90">
        <v>1</v>
      </c>
      <c r="Q6" s="31">
        <f t="shared" ref="Q6:Q9" si="4">P6/5</f>
        <v>0.2</v>
      </c>
      <c r="R6" s="120">
        <v>0</v>
      </c>
      <c r="S6" s="121">
        <v>0</v>
      </c>
      <c r="T6" s="16">
        <v>0</v>
      </c>
      <c r="U6" s="247">
        <v>0</v>
      </c>
      <c r="Z6" s="16"/>
      <c r="AE6" s="62" t="s">
        <v>120</v>
      </c>
      <c r="AF6" s="82">
        <v>5</v>
      </c>
      <c r="AG6" s="90">
        <v>103</v>
      </c>
      <c r="AH6" s="83">
        <v>0.55969999999999998</v>
      </c>
      <c r="AI6" s="110">
        <v>7</v>
      </c>
      <c r="AJ6" s="111">
        <f>AI6/11</f>
        <v>0.63636363636363635</v>
      </c>
      <c r="AK6" s="112">
        <v>11</v>
      </c>
      <c r="AL6" s="113">
        <f>AK6/13</f>
        <v>0.84615384615384615</v>
      </c>
      <c r="AM6" s="16">
        <v>1</v>
      </c>
      <c r="AN6" s="84">
        <v>1</v>
      </c>
      <c r="AO6" s="90">
        <v>21</v>
      </c>
      <c r="AP6" s="31">
        <f>AO6/27</f>
        <v>0.77777777777777779</v>
      </c>
      <c r="AQ6" s="261"/>
    </row>
    <row r="7" spans="1:43" ht="17" thickBot="1" x14ac:dyDescent="0.25">
      <c r="B7" s="62" t="s">
        <v>120</v>
      </c>
      <c r="C7" s="82">
        <v>3</v>
      </c>
      <c r="D7" s="90">
        <v>11</v>
      </c>
      <c r="E7" s="91">
        <v>5.8999999999999997E-2</v>
      </c>
      <c r="F7" s="95">
        <v>0</v>
      </c>
      <c r="G7" s="96">
        <f t="shared" si="0"/>
        <v>0</v>
      </c>
      <c r="H7" s="95">
        <v>0</v>
      </c>
      <c r="I7" s="96">
        <f t="shared" si="1"/>
        <v>0</v>
      </c>
      <c r="J7" s="99">
        <v>0</v>
      </c>
      <c r="K7" s="25">
        <v>0</v>
      </c>
      <c r="L7" s="215">
        <v>2</v>
      </c>
      <c r="M7" s="141">
        <f t="shared" si="2"/>
        <v>7.407407407407407E-2</v>
      </c>
      <c r="N7" s="215">
        <v>2</v>
      </c>
      <c r="O7" s="102">
        <f t="shared" si="3"/>
        <v>0.33333333333333331</v>
      </c>
      <c r="P7" s="90">
        <v>1</v>
      </c>
      <c r="Q7" s="31">
        <f t="shared" si="4"/>
        <v>0.2</v>
      </c>
      <c r="R7" s="122">
        <v>0</v>
      </c>
      <c r="S7" s="108">
        <v>0</v>
      </c>
      <c r="T7" s="16">
        <v>0</v>
      </c>
      <c r="U7" s="247">
        <v>0</v>
      </c>
      <c r="Z7" s="16"/>
      <c r="AE7" s="62" t="s">
        <v>120</v>
      </c>
      <c r="AF7" s="82">
        <v>4</v>
      </c>
      <c r="AG7" s="90">
        <v>48</v>
      </c>
      <c r="AH7" s="83">
        <v>0.26079999999999998</v>
      </c>
      <c r="AI7" s="114">
        <v>4</v>
      </c>
      <c r="AJ7" s="115">
        <f t="shared" ref="AJ7:AJ10" si="5">AI7/11</f>
        <v>0.36363636363636365</v>
      </c>
      <c r="AK7" s="116">
        <v>0</v>
      </c>
      <c r="AL7" s="117">
        <f t="shared" ref="AL7:AL10" si="6">AK7/13</f>
        <v>0</v>
      </c>
      <c r="AM7" s="16">
        <v>0</v>
      </c>
      <c r="AN7" s="84">
        <v>0</v>
      </c>
      <c r="AO7" s="90">
        <v>3</v>
      </c>
      <c r="AP7" s="31">
        <f t="shared" ref="AP7:AP10" si="7">AO7/27</f>
        <v>0.1111111111111111</v>
      </c>
      <c r="AQ7" s="261"/>
    </row>
    <row r="8" spans="1:43" x14ac:dyDescent="0.2">
      <c r="B8" s="62" t="s">
        <v>120</v>
      </c>
      <c r="C8" s="82">
        <v>2</v>
      </c>
      <c r="D8" s="90">
        <v>8</v>
      </c>
      <c r="E8" s="91">
        <v>4.3400000000000001E-2</v>
      </c>
      <c r="F8" s="95">
        <v>0</v>
      </c>
      <c r="G8" s="96">
        <f t="shared" si="0"/>
        <v>0</v>
      </c>
      <c r="H8" s="95">
        <v>0</v>
      </c>
      <c r="I8" s="96">
        <f t="shared" si="1"/>
        <v>0</v>
      </c>
      <c r="J8" s="99">
        <v>0</v>
      </c>
      <c r="K8" s="25">
        <v>0</v>
      </c>
      <c r="L8" s="215">
        <v>1</v>
      </c>
      <c r="M8" s="141">
        <f t="shared" si="2"/>
        <v>3.7037037037037035E-2</v>
      </c>
      <c r="N8" s="215">
        <v>0</v>
      </c>
      <c r="O8" s="102">
        <f t="shared" si="3"/>
        <v>0</v>
      </c>
      <c r="P8" s="90">
        <v>0</v>
      </c>
      <c r="Q8" s="31">
        <f t="shared" si="4"/>
        <v>0</v>
      </c>
      <c r="R8" s="122">
        <v>0</v>
      </c>
      <c r="S8" s="108">
        <v>0</v>
      </c>
      <c r="T8" s="16">
        <v>0</v>
      </c>
      <c r="U8" s="247">
        <v>0</v>
      </c>
      <c r="Z8" s="16"/>
      <c r="AE8" s="62" t="s">
        <v>120</v>
      </c>
      <c r="AF8" s="82">
        <v>3</v>
      </c>
      <c r="AG8" s="90">
        <v>11</v>
      </c>
      <c r="AH8" s="91">
        <v>5.8999999999999997E-2</v>
      </c>
      <c r="AI8" s="95">
        <v>0</v>
      </c>
      <c r="AJ8" s="96">
        <f t="shared" si="5"/>
        <v>0</v>
      </c>
      <c r="AK8" s="95">
        <v>0</v>
      </c>
      <c r="AL8" s="96">
        <f t="shared" si="6"/>
        <v>0</v>
      </c>
      <c r="AM8" s="99">
        <v>0</v>
      </c>
      <c r="AN8" s="84">
        <v>0</v>
      </c>
      <c r="AO8" s="90">
        <v>2</v>
      </c>
      <c r="AP8" s="31">
        <f t="shared" si="7"/>
        <v>7.407407407407407E-2</v>
      </c>
      <c r="AQ8" s="261"/>
    </row>
    <row r="9" spans="1:43" x14ac:dyDescent="0.2">
      <c r="B9" s="62" t="s">
        <v>120</v>
      </c>
      <c r="C9" s="82">
        <v>1</v>
      </c>
      <c r="D9" s="90">
        <v>14</v>
      </c>
      <c r="E9" s="91">
        <v>7.5999999999999998E-2</v>
      </c>
      <c r="F9" s="95">
        <v>0</v>
      </c>
      <c r="G9" s="96">
        <f t="shared" si="0"/>
        <v>0</v>
      </c>
      <c r="H9" s="95">
        <v>2</v>
      </c>
      <c r="I9" s="96">
        <f t="shared" si="1"/>
        <v>0.15384615384615385</v>
      </c>
      <c r="J9" s="99">
        <v>0</v>
      </c>
      <c r="K9" s="25">
        <v>0</v>
      </c>
      <c r="L9" s="215">
        <v>0</v>
      </c>
      <c r="M9" s="141">
        <f t="shared" si="2"/>
        <v>0</v>
      </c>
      <c r="N9" s="215">
        <v>0</v>
      </c>
      <c r="O9" s="102">
        <f t="shared" si="3"/>
        <v>0</v>
      </c>
      <c r="P9" s="90">
        <v>0</v>
      </c>
      <c r="Q9" s="31">
        <f t="shared" si="4"/>
        <v>0</v>
      </c>
      <c r="R9" s="123">
        <v>0</v>
      </c>
      <c r="S9" s="109">
        <v>0</v>
      </c>
      <c r="T9" s="16">
        <v>1</v>
      </c>
      <c r="U9" s="247">
        <v>0.5</v>
      </c>
      <c r="Z9" s="16"/>
      <c r="AE9" s="62" t="s">
        <v>120</v>
      </c>
      <c r="AF9" s="82">
        <v>2</v>
      </c>
      <c r="AG9" s="90">
        <v>8</v>
      </c>
      <c r="AH9" s="91">
        <v>4.3400000000000001E-2</v>
      </c>
      <c r="AI9" s="95">
        <v>0</v>
      </c>
      <c r="AJ9" s="96">
        <f t="shared" si="5"/>
        <v>0</v>
      </c>
      <c r="AK9" s="95">
        <v>0</v>
      </c>
      <c r="AL9" s="96">
        <f t="shared" si="6"/>
        <v>0</v>
      </c>
      <c r="AM9" s="99">
        <v>0</v>
      </c>
      <c r="AN9" s="84">
        <v>0</v>
      </c>
      <c r="AO9" s="90">
        <v>1</v>
      </c>
      <c r="AP9" s="31">
        <f t="shared" si="7"/>
        <v>3.7037037037037035E-2</v>
      </c>
      <c r="AQ9" s="261"/>
    </row>
    <row r="10" spans="1:43" x14ac:dyDescent="0.2">
      <c r="B10" s="87" t="s">
        <v>117</v>
      </c>
      <c r="C10" s="88"/>
      <c r="D10" s="92">
        <f>SUM(D5:D9)</f>
        <v>184</v>
      </c>
      <c r="E10" s="93">
        <v>1</v>
      </c>
      <c r="F10" s="97">
        <f t="shared" ref="F10" si="8">SUM(F5:F9)</f>
        <v>11</v>
      </c>
      <c r="G10" s="98">
        <v>1</v>
      </c>
      <c r="H10" s="97">
        <f t="shared" ref="H10" si="9">SUM(H5:H9)</f>
        <v>13</v>
      </c>
      <c r="I10" s="98">
        <v>1</v>
      </c>
      <c r="J10" s="361">
        <f>SUM(J5:J9)</f>
        <v>1</v>
      </c>
      <c r="K10" s="363">
        <v>1</v>
      </c>
      <c r="L10" s="353">
        <f t="shared" ref="L10" si="10">SUM(L5:L9)</f>
        <v>27</v>
      </c>
      <c r="M10" s="365">
        <v>1</v>
      </c>
      <c r="N10" s="353">
        <f t="shared" ref="N10" si="11">SUM(N5:N9)</f>
        <v>6</v>
      </c>
      <c r="O10" s="354">
        <v>1</v>
      </c>
      <c r="P10" s="355">
        <f t="shared" ref="P10" si="12">SUM(P5:P9)</f>
        <v>5</v>
      </c>
      <c r="Q10" s="354">
        <v>1</v>
      </c>
      <c r="R10" s="377">
        <f t="shared" ref="R10" si="13">SUM(R5:R9)</f>
        <v>3</v>
      </c>
      <c r="S10" s="378">
        <v>1</v>
      </c>
      <c r="T10" s="356">
        <f t="shared" ref="T10" si="14">SUM(T5:T9)</f>
        <v>2</v>
      </c>
      <c r="U10" s="357">
        <v>1</v>
      </c>
      <c r="Z10" s="16"/>
      <c r="AE10" s="62" t="s">
        <v>120</v>
      </c>
      <c r="AF10" s="82">
        <v>1</v>
      </c>
      <c r="AG10" s="90">
        <v>14</v>
      </c>
      <c r="AH10" s="91">
        <v>7.5999999999999998E-2</v>
      </c>
      <c r="AI10" s="95">
        <v>0</v>
      </c>
      <c r="AJ10" s="96">
        <f t="shared" si="5"/>
        <v>0</v>
      </c>
      <c r="AK10" s="95">
        <v>2</v>
      </c>
      <c r="AL10" s="96">
        <f t="shared" si="6"/>
        <v>0.15384615384615385</v>
      </c>
      <c r="AM10" s="99">
        <v>0</v>
      </c>
      <c r="AN10" s="84">
        <v>0</v>
      </c>
      <c r="AO10" s="90">
        <v>0</v>
      </c>
      <c r="AP10" s="31">
        <f t="shared" si="7"/>
        <v>0</v>
      </c>
      <c r="AQ10" s="261"/>
    </row>
    <row r="11" spans="1:43" x14ac:dyDescent="0.2">
      <c r="B11" s="62"/>
      <c r="C11" s="59" t="s">
        <v>120</v>
      </c>
      <c r="D11" s="124" t="s">
        <v>115</v>
      </c>
      <c r="E11" s="125" t="s">
        <v>116</v>
      </c>
      <c r="F11" s="124" t="s">
        <v>115</v>
      </c>
      <c r="G11" s="125" t="s">
        <v>116</v>
      </c>
      <c r="H11" s="124" t="s">
        <v>115</v>
      </c>
      <c r="I11" s="131" t="s">
        <v>116</v>
      </c>
      <c r="J11" s="205" t="s">
        <v>115</v>
      </c>
      <c r="K11" s="208" t="s">
        <v>116</v>
      </c>
      <c r="L11" s="258"/>
      <c r="M11" s="258"/>
      <c r="N11" s="18"/>
      <c r="Z11" s="16"/>
      <c r="AE11" s="87" t="s">
        <v>117</v>
      </c>
      <c r="AF11" s="88"/>
      <c r="AG11" s="92">
        <f>SUM(AG6:AG10)</f>
        <v>184</v>
      </c>
      <c r="AH11" s="93">
        <v>1</v>
      </c>
      <c r="AI11" s="97">
        <f t="shared" ref="AI11" si="15">SUM(AI6:AI10)</f>
        <v>11</v>
      </c>
      <c r="AJ11" s="98">
        <v>1</v>
      </c>
      <c r="AK11" s="97">
        <f t="shared" ref="AK11" si="16">SUM(AK6:AK10)</f>
        <v>13</v>
      </c>
      <c r="AL11" s="98">
        <v>1</v>
      </c>
      <c r="AM11" s="100">
        <f>SUM(AM6:AM10)</f>
        <v>1</v>
      </c>
      <c r="AN11" s="101">
        <v>1</v>
      </c>
      <c r="AO11" s="313">
        <f t="shared" ref="AO11" si="17">SUM(AO6:AO10)</f>
        <v>27</v>
      </c>
      <c r="AP11" s="263">
        <v>1</v>
      </c>
      <c r="AQ11" s="262"/>
    </row>
    <row r="12" spans="1:43" ht="17" thickBot="1" x14ac:dyDescent="0.25">
      <c r="B12" s="80" t="s">
        <v>121</v>
      </c>
      <c r="C12" s="81"/>
      <c r="D12" s="104" t="s">
        <v>63</v>
      </c>
      <c r="E12" s="105"/>
      <c r="F12" s="85" t="s">
        <v>60</v>
      </c>
      <c r="G12" s="105"/>
      <c r="H12" s="63" t="s">
        <v>59</v>
      </c>
      <c r="I12" s="60"/>
      <c r="J12" s="352" t="s">
        <v>58</v>
      </c>
      <c r="K12" s="140"/>
      <c r="L12" s="59"/>
      <c r="M12" s="59"/>
      <c r="Z12" s="16"/>
      <c r="AE12" s="62"/>
      <c r="AF12" s="59" t="s">
        <v>120</v>
      </c>
      <c r="AG12" s="124" t="s">
        <v>115</v>
      </c>
      <c r="AH12" s="125" t="s">
        <v>116</v>
      </c>
      <c r="AI12" s="124" t="s">
        <v>115</v>
      </c>
      <c r="AJ12" s="125" t="s">
        <v>116</v>
      </c>
      <c r="AK12" s="124" t="s">
        <v>115</v>
      </c>
      <c r="AL12" s="125" t="s">
        <v>116</v>
      </c>
      <c r="AM12" s="126" t="s">
        <v>115</v>
      </c>
      <c r="AN12" s="131" t="s">
        <v>116</v>
      </c>
      <c r="AO12" s="314"/>
      <c r="AP12" s="315"/>
      <c r="AQ12" s="18"/>
    </row>
    <row r="13" spans="1:43" ht="17" thickBot="1" x14ac:dyDescent="0.25">
      <c r="B13" s="62" t="s">
        <v>120</v>
      </c>
      <c r="C13" s="82">
        <v>5</v>
      </c>
      <c r="D13" s="90">
        <v>4</v>
      </c>
      <c r="E13" s="102">
        <f>D13/6</f>
        <v>0.66666666666666663</v>
      </c>
      <c r="F13" s="90">
        <v>3</v>
      </c>
      <c r="G13" s="31">
        <f>F13/5</f>
        <v>0.6</v>
      </c>
      <c r="H13" s="118">
        <v>3</v>
      </c>
      <c r="I13" s="358">
        <v>1</v>
      </c>
      <c r="J13" s="244">
        <v>1</v>
      </c>
      <c r="K13" s="247">
        <v>0.5</v>
      </c>
      <c r="L13" s="59"/>
      <c r="M13" s="59"/>
      <c r="Z13" s="16"/>
      <c r="AE13" s="80" t="s">
        <v>121</v>
      </c>
      <c r="AF13" s="81"/>
      <c r="AG13" s="104" t="s">
        <v>63</v>
      </c>
      <c r="AH13" s="105"/>
      <c r="AI13" s="85" t="s">
        <v>60</v>
      </c>
      <c r="AJ13" s="105"/>
      <c r="AK13" s="63" t="s">
        <v>59</v>
      </c>
      <c r="AL13" s="55"/>
      <c r="AM13" s="107" t="s">
        <v>58</v>
      </c>
      <c r="AN13" s="86"/>
      <c r="AO13" s="188"/>
      <c r="AP13" s="142"/>
    </row>
    <row r="14" spans="1:43" ht="17" thickBot="1" x14ac:dyDescent="0.25">
      <c r="B14" s="62" t="s">
        <v>120</v>
      </c>
      <c r="C14" s="82">
        <v>4</v>
      </c>
      <c r="D14" s="90">
        <v>0</v>
      </c>
      <c r="E14" s="102">
        <f t="shared" ref="E14:E17" si="18">D14/6</f>
        <v>0</v>
      </c>
      <c r="F14" s="90">
        <v>1</v>
      </c>
      <c r="G14" s="31">
        <f t="shared" ref="G14:G17" si="19">F14/5</f>
        <v>0.2</v>
      </c>
      <c r="H14" s="120">
        <v>0</v>
      </c>
      <c r="I14" s="359">
        <v>0</v>
      </c>
      <c r="J14" s="244">
        <v>0</v>
      </c>
      <c r="K14" s="247">
        <v>0</v>
      </c>
      <c r="L14" s="59"/>
      <c r="M14" s="59"/>
      <c r="Z14" s="16"/>
      <c r="AE14" s="62" t="s">
        <v>120</v>
      </c>
      <c r="AF14" s="82">
        <v>5</v>
      </c>
      <c r="AG14" s="90">
        <v>4</v>
      </c>
      <c r="AH14" s="102">
        <f>AG14/6</f>
        <v>0.66666666666666663</v>
      </c>
      <c r="AI14" s="90">
        <v>3</v>
      </c>
      <c r="AJ14" s="31">
        <f>AI14/5</f>
        <v>0.6</v>
      </c>
      <c r="AK14" s="118">
        <v>3</v>
      </c>
      <c r="AL14" s="119">
        <v>1</v>
      </c>
      <c r="AM14" s="16">
        <v>1</v>
      </c>
      <c r="AN14" s="25">
        <v>0.5</v>
      </c>
      <c r="AO14" s="188"/>
      <c r="AP14" s="142"/>
    </row>
    <row r="15" spans="1:43" ht="17" thickBot="1" x14ac:dyDescent="0.25">
      <c r="B15" s="62" t="s">
        <v>120</v>
      </c>
      <c r="C15" s="82">
        <v>3</v>
      </c>
      <c r="D15" s="90">
        <v>2</v>
      </c>
      <c r="E15" s="102">
        <f t="shared" si="18"/>
        <v>0.33333333333333331</v>
      </c>
      <c r="F15" s="90">
        <v>1</v>
      </c>
      <c r="G15" s="31">
        <f t="shared" si="19"/>
        <v>0.2</v>
      </c>
      <c r="H15" s="122">
        <v>0</v>
      </c>
      <c r="I15" s="134">
        <v>0</v>
      </c>
      <c r="J15" s="244">
        <v>0</v>
      </c>
      <c r="K15" s="247">
        <v>0</v>
      </c>
      <c r="L15" s="59"/>
      <c r="M15" s="59"/>
      <c r="Z15" s="16"/>
      <c r="AE15" s="62" t="s">
        <v>120</v>
      </c>
      <c r="AF15" s="82">
        <v>4</v>
      </c>
      <c r="AG15" s="90">
        <v>0</v>
      </c>
      <c r="AH15" s="102">
        <f t="shared" ref="AH15:AH18" si="20">AG15/6</f>
        <v>0</v>
      </c>
      <c r="AI15" s="90">
        <v>1</v>
      </c>
      <c r="AJ15" s="31">
        <f t="shared" ref="AJ15:AJ18" si="21">AI15/5</f>
        <v>0.2</v>
      </c>
      <c r="AK15" s="120">
        <v>0</v>
      </c>
      <c r="AL15" s="121">
        <v>0</v>
      </c>
      <c r="AM15" s="16">
        <v>0</v>
      </c>
      <c r="AN15" s="25">
        <v>0</v>
      </c>
      <c r="AO15" s="188"/>
      <c r="AP15" s="142"/>
    </row>
    <row r="16" spans="1:43" x14ac:dyDescent="0.2">
      <c r="B16" s="62" t="s">
        <v>120</v>
      </c>
      <c r="C16" s="82">
        <v>2</v>
      </c>
      <c r="D16" s="90">
        <v>0</v>
      </c>
      <c r="E16" s="102">
        <f t="shared" si="18"/>
        <v>0</v>
      </c>
      <c r="F16" s="90">
        <v>0</v>
      </c>
      <c r="G16" s="31">
        <f t="shared" si="19"/>
        <v>0</v>
      </c>
      <c r="H16" s="122">
        <v>0</v>
      </c>
      <c r="I16" s="134">
        <v>0</v>
      </c>
      <c r="J16" s="244">
        <v>0</v>
      </c>
      <c r="K16" s="247">
        <v>0</v>
      </c>
      <c r="L16" s="59"/>
      <c r="M16" s="59"/>
      <c r="Z16" s="16"/>
      <c r="AE16" s="62" t="s">
        <v>120</v>
      </c>
      <c r="AF16" s="82">
        <v>3</v>
      </c>
      <c r="AG16" s="90">
        <v>2</v>
      </c>
      <c r="AH16" s="102">
        <f t="shared" si="20"/>
        <v>0.33333333333333331</v>
      </c>
      <c r="AI16" s="90">
        <v>1</v>
      </c>
      <c r="AJ16" s="31">
        <f t="shared" si="21"/>
        <v>0.2</v>
      </c>
      <c r="AK16" s="122">
        <v>0</v>
      </c>
      <c r="AL16" s="108">
        <v>0</v>
      </c>
      <c r="AM16" s="16">
        <v>0</v>
      </c>
      <c r="AN16" s="25">
        <v>0</v>
      </c>
      <c r="AO16" s="188"/>
      <c r="AP16" s="142"/>
    </row>
    <row r="17" spans="2:42" x14ac:dyDescent="0.2">
      <c r="B17" s="62" t="s">
        <v>120</v>
      </c>
      <c r="C17" s="82">
        <v>1</v>
      </c>
      <c r="D17" s="90">
        <v>0</v>
      </c>
      <c r="E17" s="102">
        <f t="shared" si="18"/>
        <v>0</v>
      </c>
      <c r="F17" s="90">
        <v>0</v>
      </c>
      <c r="G17" s="31">
        <f t="shared" si="19"/>
        <v>0</v>
      </c>
      <c r="H17" s="123">
        <v>0</v>
      </c>
      <c r="I17" s="360">
        <v>0</v>
      </c>
      <c r="J17" s="244">
        <v>1</v>
      </c>
      <c r="K17" s="247">
        <v>0.5</v>
      </c>
      <c r="L17" s="59"/>
      <c r="M17" s="59"/>
      <c r="Z17" s="16"/>
      <c r="AE17" s="62" t="s">
        <v>120</v>
      </c>
      <c r="AF17" s="82">
        <v>2</v>
      </c>
      <c r="AG17" s="90">
        <v>0</v>
      </c>
      <c r="AH17" s="102">
        <f t="shared" si="20"/>
        <v>0</v>
      </c>
      <c r="AI17" s="90">
        <v>0</v>
      </c>
      <c r="AJ17" s="31">
        <f t="shared" si="21"/>
        <v>0</v>
      </c>
      <c r="AK17" s="122">
        <v>0</v>
      </c>
      <c r="AL17" s="108">
        <v>0</v>
      </c>
      <c r="AM17" s="16">
        <v>0</v>
      </c>
      <c r="AN17" s="25">
        <v>0</v>
      </c>
      <c r="AO17" s="188"/>
      <c r="AP17" s="142"/>
    </row>
    <row r="18" spans="2:42" x14ac:dyDescent="0.2">
      <c r="B18" s="87" t="s">
        <v>117</v>
      </c>
      <c r="C18" s="88"/>
      <c r="D18" s="92">
        <f t="shared" ref="D18" si="22">SUM(D13:D17)</f>
        <v>6</v>
      </c>
      <c r="E18" s="93">
        <v>1</v>
      </c>
      <c r="F18" s="92">
        <f t="shared" ref="F18" si="23">SUM(F13:F17)</f>
        <v>5</v>
      </c>
      <c r="G18" s="93">
        <v>1</v>
      </c>
      <c r="H18" s="173">
        <f t="shared" ref="H18" si="24">SUM(H13:H17)</f>
        <v>3</v>
      </c>
      <c r="I18" s="376">
        <v>1</v>
      </c>
      <c r="J18" s="362">
        <f t="shared" ref="J18" si="25">SUM(J13:J17)</f>
        <v>2</v>
      </c>
      <c r="K18" s="357">
        <v>1</v>
      </c>
      <c r="L18" s="59"/>
      <c r="M18" s="59"/>
      <c r="Z18" s="16"/>
      <c r="AE18" s="62" t="s">
        <v>120</v>
      </c>
      <c r="AF18" s="82">
        <v>1</v>
      </c>
      <c r="AG18" s="90">
        <v>0</v>
      </c>
      <c r="AH18" s="102">
        <f t="shared" si="20"/>
        <v>0</v>
      </c>
      <c r="AI18" s="90">
        <v>0</v>
      </c>
      <c r="AJ18" s="31">
        <f t="shared" si="21"/>
        <v>0</v>
      </c>
      <c r="AK18" s="123">
        <v>0</v>
      </c>
      <c r="AL18" s="109">
        <v>0</v>
      </c>
      <c r="AM18" s="16">
        <v>1</v>
      </c>
      <c r="AN18" s="25">
        <v>0.5</v>
      </c>
      <c r="AO18" s="188"/>
      <c r="AP18" s="142"/>
    </row>
    <row r="19" spans="2:42" x14ac:dyDescent="0.2">
      <c r="B19" s="188"/>
      <c r="C19" s="201" t="s">
        <v>120</v>
      </c>
      <c r="D19" s="216" t="s">
        <v>115</v>
      </c>
      <c r="E19" s="139" t="s">
        <v>116</v>
      </c>
      <c r="F19" s="216" t="s">
        <v>115</v>
      </c>
      <c r="G19" s="139" t="s">
        <v>116</v>
      </c>
      <c r="H19" s="216" t="s">
        <v>115</v>
      </c>
      <c r="I19" s="139" t="s">
        <v>116</v>
      </c>
      <c r="J19" s="216" t="s">
        <v>115</v>
      </c>
      <c r="K19" s="139" t="s">
        <v>116</v>
      </c>
      <c r="L19" s="205" t="s">
        <v>115</v>
      </c>
      <c r="M19" s="208" t="s">
        <v>116</v>
      </c>
      <c r="Z19" s="16"/>
      <c r="AE19" s="87" t="s">
        <v>117</v>
      </c>
      <c r="AF19" s="88"/>
      <c r="AG19" s="92">
        <f t="shared" ref="AG19" si="26">SUM(AG14:AG18)</f>
        <v>6</v>
      </c>
      <c r="AH19" s="93">
        <v>1</v>
      </c>
      <c r="AI19" s="92">
        <f t="shared" ref="AI19" si="27">SUM(AI14:AI18)</f>
        <v>5</v>
      </c>
      <c r="AJ19" s="93">
        <v>1</v>
      </c>
      <c r="AK19" s="173">
        <f t="shared" ref="AK19" si="28">SUM(AK14:AK18)</f>
        <v>3</v>
      </c>
      <c r="AL19" s="174">
        <v>1</v>
      </c>
      <c r="AM19" s="50">
        <f t="shared" ref="AM19" si="29">SUM(AM14:AM18)</f>
        <v>2</v>
      </c>
      <c r="AN19" s="312">
        <v>1</v>
      </c>
      <c r="AO19" s="127"/>
      <c r="AP19" s="130"/>
    </row>
    <row r="20" spans="2:42" ht="17" thickBot="1" x14ac:dyDescent="0.25">
      <c r="B20" s="80" t="s">
        <v>124</v>
      </c>
      <c r="C20" s="201"/>
      <c r="D20" s="209" t="s">
        <v>72</v>
      </c>
      <c r="E20" s="214"/>
      <c r="F20" s="209" t="s">
        <v>20</v>
      </c>
      <c r="G20" s="218"/>
      <c r="H20" s="220" t="s">
        <v>73</v>
      </c>
      <c r="I20" s="221"/>
      <c r="J20" s="226" t="s">
        <v>20</v>
      </c>
      <c r="K20" s="212"/>
      <c r="L20" s="330" t="s">
        <v>74</v>
      </c>
      <c r="M20" s="212"/>
      <c r="Z20" s="16"/>
    </row>
    <row r="21" spans="2:42" ht="34" x14ac:dyDescent="0.4">
      <c r="B21" s="62" t="s">
        <v>120</v>
      </c>
      <c r="C21" s="82">
        <v>5</v>
      </c>
      <c r="D21" s="215">
        <v>18</v>
      </c>
      <c r="E21" s="141">
        <f>D21/30</f>
        <v>0.6</v>
      </c>
      <c r="F21" s="219">
        <v>2</v>
      </c>
      <c r="G21" s="31">
        <f>F21/9</f>
        <v>0.22222222222222221</v>
      </c>
      <c r="H21" s="230">
        <v>2</v>
      </c>
      <c r="I21" s="113">
        <f>H21/3</f>
        <v>0.66666666666666663</v>
      </c>
      <c r="J21" s="59">
        <v>0</v>
      </c>
      <c r="K21" s="187">
        <v>0</v>
      </c>
      <c r="L21" s="188">
        <v>0</v>
      </c>
      <c r="M21" s="187">
        <v>0</v>
      </c>
      <c r="Z21" s="16"/>
      <c r="AE21" s="337" t="s">
        <v>128</v>
      </c>
      <c r="AF21" s="177"/>
      <c r="AG21" s="177"/>
      <c r="AH21" s="176"/>
      <c r="AI21" s="176"/>
      <c r="AJ21" s="176"/>
      <c r="AK21" s="176"/>
      <c r="AL21" s="176"/>
      <c r="AM21" s="176"/>
      <c r="AN21" s="176"/>
      <c r="AO21" s="176"/>
      <c r="AP21" s="178"/>
    </row>
    <row r="22" spans="2:42" ht="17" thickBot="1" x14ac:dyDescent="0.25">
      <c r="B22" s="62" t="s">
        <v>120</v>
      </c>
      <c r="C22" s="82">
        <v>4</v>
      </c>
      <c r="D22" s="215">
        <v>8</v>
      </c>
      <c r="E22" s="141">
        <f t="shared" ref="E22:E25" si="30">D22/30</f>
        <v>0.26666666666666666</v>
      </c>
      <c r="F22" s="219">
        <v>2</v>
      </c>
      <c r="G22" s="31">
        <f t="shared" ref="G22:G25" si="31">F22/9</f>
        <v>0.22222222222222221</v>
      </c>
      <c r="H22" s="231">
        <v>1</v>
      </c>
      <c r="I22" s="117">
        <f t="shared" ref="I22:I25" si="32">H22/3</f>
        <v>0.33333333333333331</v>
      </c>
      <c r="J22" s="59">
        <v>1</v>
      </c>
      <c r="K22" s="187">
        <v>1</v>
      </c>
      <c r="L22" s="188">
        <v>2</v>
      </c>
      <c r="M22" s="187">
        <v>1</v>
      </c>
      <c r="Z22" s="16"/>
      <c r="AE22" s="195"/>
      <c r="AF22" s="266" t="s">
        <v>120</v>
      </c>
      <c r="AG22" s="205" t="s">
        <v>115</v>
      </c>
      <c r="AH22" s="208" t="s">
        <v>116</v>
      </c>
      <c r="AI22" s="205" t="s">
        <v>115</v>
      </c>
      <c r="AJ22" s="208" t="s">
        <v>116</v>
      </c>
      <c r="AK22" s="205" t="s">
        <v>115</v>
      </c>
      <c r="AL22" s="208" t="s">
        <v>116</v>
      </c>
      <c r="AM22" s="205" t="s">
        <v>115</v>
      </c>
      <c r="AN22" s="208" t="s">
        <v>116</v>
      </c>
      <c r="AO22" s="205" t="s">
        <v>115</v>
      </c>
      <c r="AP22" s="208" t="s">
        <v>116</v>
      </c>
    </row>
    <row r="23" spans="2:42" ht="17" thickBot="1" x14ac:dyDescent="0.25">
      <c r="B23" s="62" t="s">
        <v>120</v>
      </c>
      <c r="C23" s="82">
        <v>3</v>
      </c>
      <c r="D23" s="215">
        <v>1</v>
      </c>
      <c r="E23" s="141">
        <f t="shared" si="30"/>
        <v>3.3333333333333333E-2</v>
      </c>
      <c r="F23" s="219">
        <v>3</v>
      </c>
      <c r="G23" s="141">
        <f t="shared" si="31"/>
        <v>0.33333333333333331</v>
      </c>
      <c r="H23" s="223">
        <v>0</v>
      </c>
      <c r="I23" s="224">
        <f t="shared" si="32"/>
        <v>0</v>
      </c>
      <c r="J23" s="188">
        <v>0</v>
      </c>
      <c r="K23" s="187">
        <v>0</v>
      </c>
      <c r="L23" s="188">
        <v>0</v>
      </c>
      <c r="M23" s="187">
        <v>0</v>
      </c>
      <c r="Z23" s="16"/>
      <c r="AE23" s="80" t="s">
        <v>124</v>
      </c>
      <c r="AF23" s="201"/>
      <c r="AG23" s="209" t="s">
        <v>72</v>
      </c>
      <c r="AH23" s="214"/>
      <c r="AI23" s="209" t="s">
        <v>20</v>
      </c>
      <c r="AJ23" s="218"/>
      <c r="AK23" s="220" t="s">
        <v>73</v>
      </c>
      <c r="AL23" s="221"/>
      <c r="AM23" s="226" t="s">
        <v>20</v>
      </c>
      <c r="AN23" s="212"/>
      <c r="AO23" s="330" t="s">
        <v>74</v>
      </c>
      <c r="AP23" s="212"/>
    </row>
    <row r="24" spans="2:42" x14ac:dyDescent="0.2">
      <c r="B24" s="62" t="s">
        <v>120</v>
      </c>
      <c r="C24" s="82">
        <v>2</v>
      </c>
      <c r="D24" s="215">
        <v>2</v>
      </c>
      <c r="E24" s="141">
        <f t="shared" si="30"/>
        <v>6.6666666666666666E-2</v>
      </c>
      <c r="F24" s="219">
        <v>2</v>
      </c>
      <c r="G24" s="141">
        <f t="shared" si="31"/>
        <v>0.22222222222222221</v>
      </c>
      <c r="H24" s="223">
        <v>0</v>
      </c>
      <c r="I24" s="224">
        <f t="shared" si="32"/>
        <v>0</v>
      </c>
      <c r="J24" s="188">
        <v>0</v>
      </c>
      <c r="K24" s="187">
        <v>0</v>
      </c>
      <c r="L24" s="188">
        <v>0</v>
      </c>
      <c r="M24" s="187">
        <v>0</v>
      </c>
      <c r="Z24" s="16"/>
      <c r="AE24" s="62" t="s">
        <v>120</v>
      </c>
      <c r="AF24" s="82">
        <v>5</v>
      </c>
      <c r="AG24" s="215">
        <v>18</v>
      </c>
      <c r="AH24" s="141">
        <f>AG24/30</f>
        <v>0.6</v>
      </c>
      <c r="AI24" s="219">
        <v>2</v>
      </c>
      <c r="AJ24" s="31">
        <f>AI24/9</f>
        <v>0.22222222222222221</v>
      </c>
      <c r="AK24" s="230">
        <v>2</v>
      </c>
      <c r="AL24" s="113">
        <f>AK24/3</f>
        <v>0.66666666666666663</v>
      </c>
      <c r="AM24" s="59">
        <v>0</v>
      </c>
      <c r="AN24" s="187">
        <v>0</v>
      </c>
      <c r="AO24" s="188">
        <v>0</v>
      </c>
      <c r="AP24" s="187">
        <v>0</v>
      </c>
    </row>
    <row r="25" spans="2:42" ht="17" thickBot="1" x14ac:dyDescent="0.25">
      <c r="B25" s="62" t="s">
        <v>120</v>
      </c>
      <c r="C25" s="82">
        <v>1</v>
      </c>
      <c r="D25" s="215">
        <v>1</v>
      </c>
      <c r="E25" s="141">
        <f t="shared" si="30"/>
        <v>3.3333333333333333E-2</v>
      </c>
      <c r="F25" s="219">
        <v>0</v>
      </c>
      <c r="G25" s="141">
        <f t="shared" si="31"/>
        <v>0</v>
      </c>
      <c r="H25" s="223">
        <v>0</v>
      </c>
      <c r="I25" s="224">
        <f t="shared" si="32"/>
        <v>0</v>
      </c>
      <c r="J25" s="188">
        <v>0</v>
      </c>
      <c r="K25" s="187">
        <v>0</v>
      </c>
      <c r="L25" s="188">
        <v>0</v>
      </c>
      <c r="M25" s="187">
        <v>0</v>
      </c>
      <c r="Z25" s="16"/>
      <c r="AE25" s="62" t="s">
        <v>120</v>
      </c>
      <c r="AF25" s="82">
        <v>4</v>
      </c>
      <c r="AG25" s="215">
        <v>8</v>
      </c>
      <c r="AH25" s="141">
        <f t="shared" ref="AH25:AH28" si="33">AG25/30</f>
        <v>0.26666666666666666</v>
      </c>
      <c r="AI25" s="219">
        <v>2</v>
      </c>
      <c r="AJ25" s="31">
        <f t="shared" ref="AJ25:AJ28" si="34">AI25/9</f>
        <v>0.22222222222222221</v>
      </c>
      <c r="AK25" s="231">
        <v>1</v>
      </c>
      <c r="AL25" s="117">
        <f t="shared" ref="AL25:AL28" si="35">AK25/3</f>
        <v>0.33333333333333331</v>
      </c>
      <c r="AM25" s="59">
        <v>1</v>
      </c>
      <c r="AN25" s="187">
        <v>1</v>
      </c>
      <c r="AO25" s="188">
        <v>2</v>
      </c>
      <c r="AP25" s="187">
        <v>1</v>
      </c>
    </row>
    <row r="26" spans="2:42" x14ac:dyDescent="0.2">
      <c r="B26" s="127" t="s">
        <v>117</v>
      </c>
      <c r="C26" s="238"/>
      <c r="D26" s="234">
        <f>SUM(D21:D25)</f>
        <v>30</v>
      </c>
      <c r="E26" s="235">
        <f t="shared" ref="E26" si="36">SUM(E21:E25)</f>
        <v>1</v>
      </c>
      <c r="F26" s="234">
        <f t="shared" ref="F26" si="37">SUM(F21:F25)</f>
        <v>9</v>
      </c>
      <c r="G26" s="235">
        <f t="shared" ref="G26" si="38">SUM(G21:G25)</f>
        <v>0.99999999999999989</v>
      </c>
      <c r="H26" s="379">
        <f t="shared" ref="H26" si="39">SUM(H21:H25)</f>
        <v>3</v>
      </c>
      <c r="I26" s="380">
        <f t="shared" ref="I26" si="40">SUM(I21:I25)</f>
        <v>1</v>
      </c>
      <c r="J26" s="388">
        <f t="shared" ref="J26" si="41">SUM(J21:J25)</f>
        <v>1</v>
      </c>
      <c r="K26" s="249">
        <f t="shared" ref="K26" si="42">SUM(K21:K25)</f>
        <v>1</v>
      </c>
      <c r="L26" s="388">
        <f>SUM(L21:L25)</f>
        <v>2</v>
      </c>
      <c r="M26" s="249">
        <f t="shared" ref="M26" si="43">SUM(M21:M25)</f>
        <v>1</v>
      </c>
      <c r="Z26" s="16"/>
      <c r="AE26" s="62" t="s">
        <v>120</v>
      </c>
      <c r="AF26" s="82">
        <v>3</v>
      </c>
      <c r="AG26" s="215">
        <v>1</v>
      </c>
      <c r="AH26" s="141">
        <f t="shared" si="33"/>
        <v>3.3333333333333333E-2</v>
      </c>
      <c r="AI26" s="219">
        <v>3</v>
      </c>
      <c r="AJ26" s="141">
        <f t="shared" si="34"/>
        <v>0.33333333333333331</v>
      </c>
      <c r="AK26" s="223">
        <v>0</v>
      </c>
      <c r="AL26" s="224">
        <f t="shared" si="35"/>
        <v>0</v>
      </c>
      <c r="AM26" s="188">
        <v>0</v>
      </c>
      <c r="AN26" s="187">
        <v>0</v>
      </c>
      <c r="AO26" s="188">
        <v>0</v>
      </c>
      <c r="AP26" s="187">
        <v>0</v>
      </c>
    </row>
    <row r="27" spans="2:42" x14ac:dyDescent="0.2">
      <c r="B27" s="195"/>
      <c r="C27" s="232" t="s">
        <v>120</v>
      </c>
      <c r="D27" s="216" t="s">
        <v>115</v>
      </c>
      <c r="E27" s="139" t="s">
        <v>116</v>
      </c>
      <c r="F27" s="216" t="s">
        <v>115</v>
      </c>
      <c r="G27" s="139" t="s">
        <v>116</v>
      </c>
      <c r="H27" s="216" t="s">
        <v>115</v>
      </c>
      <c r="I27" s="139" t="s">
        <v>116</v>
      </c>
      <c r="J27" s="216" t="s">
        <v>115</v>
      </c>
      <c r="K27" s="139" t="s">
        <v>116</v>
      </c>
      <c r="L27" s="126" t="s">
        <v>115</v>
      </c>
      <c r="M27" s="139" t="s">
        <v>116</v>
      </c>
      <c r="Z27" s="16"/>
      <c r="AE27" s="62" t="s">
        <v>120</v>
      </c>
      <c r="AF27" s="82">
        <v>2</v>
      </c>
      <c r="AG27" s="215">
        <v>2</v>
      </c>
      <c r="AH27" s="141">
        <f t="shared" si="33"/>
        <v>6.6666666666666666E-2</v>
      </c>
      <c r="AI27" s="219">
        <v>2</v>
      </c>
      <c r="AJ27" s="141">
        <f t="shared" si="34"/>
        <v>0.22222222222222221</v>
      </c>
      <c r="AK27" s="223">
        <v>0</v>
      </c>
      <c r="AL27" s="224">
        <f t="shared" si="35"/>
        <v>0</v>
      </c>
      <c r="AM27" s="188">
        <v>0</v>
      </c>
      <c r="AN27" s="187">
        <v>0</v>
      </c>
      <c r="AO27" s="188">
        <v>0</v>
      </c>
      <c r="AP27" s="187">
        <v>0</v>
      </c>
    </row>
    <row r="28" spans="2:42" x14ac:dyDescent="0.2">
      <c r="B28" s="80" t="s">
        <v>125</v>
      </c>
      <c r="C28" s="201"/>
      <c r="D28" s="330" t="s">
        <v>76</v>
      </c>
      <c r="E28" s="212"/>
      <c r="F28" s="222" t="s">
        <v>78</v>
      </c>
      <c r="G28" s="218"/>
      <c r="H28" s="222" t="s">
        <v>79</v>
      </c>
      <c r="I28" s="218"/>
      <c r="J28" s="222" t="s">
        <v>58</v>
      </c>
      <c r="K28" s="218"/>
      <c r="L28" s="211" t="s">
        <v>58</v>
      </c>
      <c r="M28" s="212"/>
      <c r="Z28" s="16"/>
      <c r="AE28" s="62" t="s">
        <v>120</v>
      </c>
      <c r="AF28" s="82">
        <v>1</v>
      </c>
      <c r="AG28" s="215">
        <v>1</v>
      </c>
      <c r="AH28" s="141">
        <f t="shared" si="33"/>
        <v>3.3333333333333333E-2</v>
      </c>
      <c r="AI28" s="219">
        <v>0</v>
      </c>
      <c r="AJ28" s="141">
        <f t="shared" si="34"/>
        <v>0</v>
      </c>
      <c r="AK28" s="223">
        <v>0</v>
      </c>
      <c r="AL28" s="224">
        <f t="shared" si="35"/>
        <v>0</v>
      </c>
      <c r="AM28" s="188">
        <v>0</v>
      </c>
      <c r="AN28" s="187">
        <v>0</v>
      </c>
      <c r="AO28" s="188">
        <v>0</v>
      </c>
      <c r="AP28" s="187">
        <v>0</v>
      </c>
    </row>
    <row r="29" spans="2:42" x14ac:dyDescent="0.2">
      <c r="B29" s="62" t="s">
        <v>120</v>
      </c>
      <c r="C29" s="82">
        <v>5</v>
      </c>
      <c r="D29" s="188">
        <v>1</v>
      </c>
      <c r="E29" s="187">
        <v>0.5</v>
      </c>
      <c r="F29" s="215">
        <v>12</v>
      </c>
      <c r="G29" s="141">
        <f>F29/46</f>
        <v>0.2608695652173913</v>
      </c>
      <c r="H29" s="215">
        <v>99</v>
      </c>
      <c r="I29" s="141">
        <f>H29/139</f>
        <v>0.71223021582733814</v>
      </c>
      <c r="J29" s="33">
        <v>0</v>
      </c>
      <c r="K29" s="141">
        <f>J29/5</f>
        <v>0</v>
      </c>
      <c r="L29" s="59">
        <v>0</v>
      </c>
      <c r="M29" s="187">
        <v>0</v>
      </c>
      <c r="Z29" s="16"/>
      <c r="AE29" s="127" t="s">
        <v>117</v>
      </c>
      <c r="AF29" s="238"/>
      <c r="AG29" s="234">
        <f>SUM(AG24:AG28)</f>
        <v>30</v>
      </c>
      <c r="AH29" s="235">
        <f t="shared" ref="AH29:AN29" si="44">SUM(AH24:AH28)</f>
        <v>1</v>
      </c>
      <c r="AI29" s="234">
        <f t="shared" si="44"/>
        <v>9</v>
      </c>
      <c r="AJ29" s="235">
        <f t="shared" si="44"/>
        <v>0.99999999999999989</v>
      </c>
      <c r="AK29" s="379">
        <f t="shared" si="44"/>
        <v>3</v>
      </c>
      <c r="AL29" s="380">
        <f t="shared" si="44"/>
        <v>1</v>
      </c>
      <c r="AM29" s="175">
        <f t="shared" si="44"/>
        <v>1</v>
      </c>
      <c r="AN29" s="368">
        <f t="shared" si="44"/>
        <v>1</v>
      </c>
      <c r="AO29" s="175">
        <f>SUM(AO24:AO28)</f>
        <v>2</v>
      </c>
      <c r="AP29" s="368">
        <f t="shared" ref="AP29" si="45">SUM(AP24:AP28)</f>
        <v>1</v>
      </c>
    </row>
    <row r="30" spans="2:42" x14ac:dyDescent="0.2">
      <c r="B30" s="62" t="s">
        <v>120</v>
      </c>
      <c r="C30" s="82">
        <v>4</v>
      </c>
      <c r="D30" s="188">
        <v>0</v>
      </c>
      <c r="E30" s="187">
        <v>0</v>
      </c>
      <c r="F30" s="215">
        <v>10</v>
      </c>
      <c r="G30" s="141">
        <f t="shared" ref="G30:G33" si="46">F30/46</f>
        <v>0.21739130434782608</v>
      </c>
      <c r="H30" s="33">
        <v>22</v>
      </c>
      <c r="I30" s="141">
        <f t="shared" ref="I30:I33" si="47">H30/139</f>
        <v>0.15827338129496402</v>
      </c>
      <c r="J30" s="215">
        <v>1</v>
      </c>
      <c r="K30" s="141">
        <f t="shared" ref="K30:K33" si="48">J30/5</f>
        <v>0.2</v>
      </c>
      <c r="L30" s="59">
        <v>0</v>
      </c>
      <c r="M30" s="187">
        <v>0</v>
      </c>
      <c r="Z30" s="16"/>
      <c r="AE30" s="195"/>
      <c r="AF30" s="232" t="s">
        <v>120</v>
      </c>
      <c r="AG30" s="216" t="s">
        <v>115</v>
      </c>
      <c r="AH30" s="139" t="s">
        <v>116</v>
      </c>
      <c r="AI30" s="216" t="s">
        <v>115</v>
      </c>
      <c r="AJ30" s="139" t="s">
        <v>116</v>
      </c>
      <c r="AK30" s="216" t="s">
        <v>115</v>
      </c>
      <c r="AL30" s="139" t="s">
        <v>116</v>
      </c>
      <c r="AM30" s="216" t="s">
        <v>115</v>
      </c>
      <c r="AN30" s="139" t="s">
        <v>116</v>
      </c>
      <c r="AO30" s="126" t="s">
        <v>115</v>
      </c>
      <c r="AP30" s="139" t="s">
        <v>116</v>
      </c>
    </row>
    <row r="31" spans="2:42" x14ac:dyDescent="0.2">
      <c r="B31" s="62" t="s">
        <v>120</v>
      </c>
      <c r="C31" s="82">
        <v>3</v>
      </c>
      <c r="D31" s="188">
        <v>1</v>
      </c>
      <c r="E31" s="187">
        <v>0.5</v>
      </c>
      <c r="F31" s="33">
        <v>10</v>
      </c>
      <c r="G31" s="141">
        <f t="shared" si="46"/>
        <v>0.21739130434782608</v>
      </c>
      <c r="H31" s="215">
        <v>13</v>
      </c>
      <c r="I31" s="141">
        <f t="shared" si="47"/>
        <v>9.3525179856115109E-2</v>
      </c>
      <c r="J31" s="215">
        <v>1</v>
      </c>
      <c r="K31" s="141">
        <f t="shared" si="48"/>
        <v>0.2</v>
      </c>
      <c r="L31" s="59">
        <v>1</v>
      </c>
      <c r="M31" s="187">
        <v>1</v>
      </c>
      <c r="Z31" s="16"/>
      <c r="AE31" s="80" t="s">
        <v>125</v>
      </c>
      <c r="AF31" s="201"/>
      <c r="AG31" s="330" t="s">
        <v>76</v>
      </c>
      <c r="AH31" s="212"/>
      <c r="AI31" s="222" t="s">
        <v>78</v>
      </c>
      <c r="AJ31" s="218"/>
      <c r="AK31" s="222" t="s">
        <v>79</v>
      </c>
      <c r="AL31" s="218"/>
      <c r="AM31" s="222" t="s">
        <v>58</v>
      </c>
      <c r="AN31" s="218"/>
      <c r="AO31" s="211" t="s">
        <v>58</v>
      </c>
      <c r="AP31" s="212"/>
    </row>
    <row r="32" spans="2:42" x14ac:dyDescent="0.2">
      <c r="B32" s="62" t="s">
        <v>120</v>
      </c>
      <c r="C32" s="82">
        <v>2</v>
      </c>
      <c r="D32" s="188">
        <v>0</v>
      </c>
      <c r="E32" s="187">
        <v>0</v>
      </c>
      <c r="F32" s="33">
        <v>6</v>
      </c>
      <c r="G32" s="141">
        <f t="shared" si="46"/>
        <v>0.13043478260869565</v>
      </c>
      <c r="H32" s="215">
        <v>1</v>
      </c>
      <c r="I32" s="141">
        <f t="shared" si="47"/>
        <v>7.1942446043165471E-3</v>
      </c>
      <c r="J32" s="215">
        <v>1</v>
      </c>
      <c r="K32" s="141">
        <f t="shared" si="48"/>
        <v>0.2</v>
      </c>
      <c r="L32" s="59">
        <v>0</v>
      </c>
      <c r="M32" s="187">
        <v>0</v>
      </c>
      <c r="Z32" s="16"/>
      <c r="AE32" s="62" t="s">
        <v>120</v>
      </c>
      <c r="AF32" s="82">
        <v>5</v>
      </c>
      <c r="AG32" s="188">
        <v>1</v>
      </c>
      <c r="AH32" s="187">
        <v>0.5</v>
      </c>
      <c r="AI32" s="215">
        <v>12</v>
      </c>
      <c r="AJ32" s="141">
        <f>AI32/46</f>
        <v>0.2608695652173913</v>
      </c>
      <c r="AK32" s="215">
        <v>99</v>
      </c>
      <c r="AL32" s="141">
        <f>AK32/139</f>
        <v>0.71223021582733814</v>
      </c>
      <c r="AM32" s="33">
        <v>0</v>
      </c>
      <c r="AN32" s="141">
        <f>AM32/5</f>
        <v>0</v>
      </c>
      <c r="AO32" s="59">
        <v>0</v>
      </c>
      <c r="AP32" s="187">
        <v>0</v>
      </c>
    </row>
    <row r="33" spans="2:43" x14ac:dyDescent="0.2">
      <c r="B33" s="62" t="s">
        <v>120</v>
      </c>
      <c r="C33" s="82">
        <v>1</v>
      </c>
      <c r="D33" s="188">
        <v>0</v>
      </c>
      <c r="E33" s="187">
        <v>0</v>
      </c>
      <c r="F33" s="33">
        <v>8</v>
      </c>
      <c r="G33" s="141">
        <f t="shared" si="46"/>
        <v>0.17391304347826086</v>
      </c>
      <c r="H33" s="215">
        <v>4</v>
      </c>
      <c r="I33" s="141">
        <f t="shared" si="47"/>
        <v>2.8776978417266189E-2</v>
      </c>
      <c r="J33" s="215">
        <v>2</v>
      </c>
      <c r="K33" s="141">
        <f t="shared" si="48"/>
        <v>0.4</v>
      </c>
      <c r="L33" s="59">
        <v>0</v>
      </c>
      <c r="M33" s="187">
        <v>0</v>
      </c>
      <c r="Z33" s="16"/>
      <c r="AE33" s="62" t="s">
        <v>120</v>
      </c>
      <c r="AF33" s="82">
        <v>4</v>
      </c>
      <c r="AG33" s="188">
        <v>0</v>
      </c>
      <c r="AH33" s="187">
        <v>0</v>
      </c>
      <c r="AI33" s="215">
        <v>10</v>
      </c>
      <c r="AJ33" s="141">
        <f t="shared" ref="AJ33:AJ36" si="49">AI33/46</f>
        <v>0.21739130434782608</v>
      </c>
      <c r="AK33" s="33">
        <v>22</v>
      </c>
      <c r="AL33" s="141">
        <f t="shared" ref="AL33:AL36" si="50">AK33/139</f>
        <v>0.15827338129496402</v>
      </c>
      <c r="AM33" s="215">
        <v>1</v>
      </c>
      <c r="AN33" s="141">
        <f t="shared" ref="AN33:AN36" si="51">AM33/5</f>
        <v>0.2</v>
      </c>
      <c r="AO33" s="59">
        <v>0</v>
      </c>
      <c r="AP33" s="187">
        <v>0</v>
      </c>
    </row>
    <row r="34" spans="2:43" x14ac:dyDescent="0.2">
      <c r="B34" s="127" t="s">
        <v>117</v>
      </c>
      <c r="C34" s="238"/>
      <c r="D34" s="127">
        <f>SUM(D29:D33)</f>
        <v>2</v>
      </c>
      <c r="E34" s="237">
        <v>1</v>
      </c>
      <c r="F34" s="239">
        <f>SUM(F29:F33)</f>
        <v>46</v>
      </c>
      <c r="G34" s="235">
        <v>1</v>
      </c>
      <c r="H34" s="234">
        <f>SUM(H29:H33)</f>
        <v>139</v>
      </c>
      <c r="I34" s="235">
        <v>1</v>
      </c>
      <c r="J34" s="234">
        <f>SUM(J29:J33)</f>
        <v>5</v>
      </c>
      <c r="K34" s="235">
        <v>1</v>
      </c>
      <c r="L34" s="132">
        <f>SUM(L29:L33)</f>
        <v>1</v>
      </c>
      <c r="M34" s="255">
        <v>1</v>
      </c>
      <c r="Z34" s="16"/>
      <c r="AE34" s="62" t="s">
        <v>120</v>
      </c>
      <c r="AF34" s="82">
        <v>3</v>
      </c>
      <c r="AG34" s="188">
        <v>1</v>
      </c>
      <c r="AH34" s="187">
        <v>0.5</v>
      </c>
      <c r="AI34" s="33">
        <v>10</v>
      </c>
      <c r="AJ34" s="141">
        <f t="shared" si="49"/>
        <v>0.21739130434782608</v>
      </c>
      <c r="AK34" s="215">
        <v>13</v>
      </c>
      <c r="AL34" s="141">
        <f t="shared" si="50"/>
        <v>9.3525179856115109E-2</v>
      </c>
      <c r="AM34" s="215">
        <v>1</v>
      </c>
      <c r="AN34" s="141">
        <f t="shared" si="51"/>
        <v>0.2</v>
      </c>
      <c r="AO34" s="59">
        <v>1</v>
      </c>
      <c r="AP34" s="187">
        <v>1</v>
      </c>
    </row>
    <row r="35" spans="2:43" x14ac:dyDescent="0.2">
      <c r="B35" s="195"/>
      <c r="C35" s="232" t="s">
        <v>120</v>
      </c>
      <c r="D35" s="205" t="s">
        <v>115</v>
      </c>
      <c r="E35" s="208" t="s">
        <v>116</v>
      </c>
      <c r="F35" s="213" t="s">
        <v>115</v>
      </c>
      <c r="G35" s="208" t="s">
        <v>116</v>
      </c>
      <c r="H35" s="205" t="s">
        <v>115</v>
      </c>
      <c r="I35" s="208" t="s">
        <v>116</v>
      </c>
      <c r="J35" s="205" t="s">
        <v>115</v>
      </c>
      <c r="K35" s="208" t="s">
        <v>116</v>
      </c>
      <c r="L35" s="205" t="s">
        <v>115</v>
      </c>
      <c r="M35" s="208" t="s">
        <v>116</v>
      </c>
      <c r="Z35" s="16"/>
      <c r="AE35" s="62" t="s">
        <v>120</v>
      </c>
      <c r="AF35" s="82">
        <v>2</v>
      </c>
      <c r="AG35" s="188">
        <v>0</v>
      </c>
      <c r="AH35" s="187">
        <v>0</v>
      </c>
      <c r="AI35" s="33">
        <v>6</v>
      </c>
      <c r="AJ35" s="141">
        <f t="shared" si="49"/>
        <v>0.13043478260869565</v>
      </c>
      <c r="AK35" s="215">
        <v>1</v>
      </c>
      <c r="AL35" s="141">
        <f t="shared" si="50"/>
        <v>7.1942446043165471E-3</v>
      </c>
      <c r="AM35" s="215">
        <v>1</v>
      </c>
      <c r="AN35" s="141">
        <f t="shared" si="51"/>
        <v>0.2</v>
      </c>
      <c r="AO35" s="59">
        <v>0</v>
      </c>
      <c r="AP35" s="187">
        <v>0</v>
      </c>
    </row>
    <row r="36" spans="2:43" x14ac:dyDescent="0.2">
      <c r="B36" s="80" t="s">
        <v>126</v>
      </c>
      <c r="C36" s="201"/>
      <c r="D36" s="330" t="s">
        <v>58</v>
      </c>
      <c r="E36" s="212"/>
      <c r="F36" s="211" t="s">
        <v>81</v>
      </c>
      <c r="G36" s="212"/>
      <c r="H36" s="330" t="s">
        <v>58</v>
      </c>
      <c r="I36" s="212"/>
      <c r="J36" s="330" t="s">
        <v>83</v>
      </c>
      <c r="K36" s="212"/>
      <c r="L36" s="330" t="s">
        <v>84</v>
      </c>
      <c r="M36" s="212"/>
      <c r="Z36" s="16"/>
      <c r="AE36" s="62" t="s">
        <v>120</v>
      </c>
      <c r="AF36" s="82">
        <v>1</v>
      </c>
      <c r="AG36" s="188">
        <v>0</v>
      </c>
      <c r="AH36" s="187">
        <v>0</v>
      </c>
      <c r="AI36" s="33">
        <v>8</v>
      </c>
      <c r="AJ36" s="141">
        <f t="shared" si="49"/>
        <v>0.17391304347826086</v>
      </c>
      <c r="AK36" s="215">
        <v>4</v>
      </c>
      <c r="AL36" s="141">
        <f t="shared" si="50"/>
        <v>2.8776978417266189E-2</v>
      </c>
      <c r="AM36" s="215">
        <v>2</v>
      </c>
      <c r="AN36" s="141">
        <f t="shared" si="51"/>
        <v>0.4</v>
      </c>
      <c r="AO36" s="59">
        <v>0</v>
      </c>
      <c r="AP36" s="187">
        <v>0</v>
      </c>
    </row>
    <row r="37" spans="2:43" ht="19" customHeight="1" x14ac:dyDescent="0.2">
      <c r="B37" s="62" t="s">
        <v>120</v>
      </c>
      <c r="C37" s="82">
        <v>5</v>
      </c>
      <c r="D37" s="188">
        <v>1</v>
      </c>
      <c r="E37" s="187">
        <v>0.5</v>
      </c>
      <c r="F37" s="33">
        <v>3</v>
      </c>
      <c r="G37" s="141">
        <f>F37/12</f>
        <v>0.25</v>
      </c>
      <c r="H37" s="188">
        <v>0</v>
      </c>
      <c r="I37" s="187">
        <v>0</v>
      </c>
      <c r="J37" s="215">
        <v>31</v>
      </c>
      <c r="K37" s="141">
        <f>J37/45</f>
        <v>0.68888888888888888</v>
      </c>
      <c r="L37" s="188">
        <v>0</v>
      </c>
      <c r="M37" s="187">
        <v>0</v>
      </c>
      <c r="Z37" s="16"/>
      <c r="AE37" s="127" t="s">
        <v>117</v>
      </c>
      <c r="AF37" s="238"/>
      <c r="AG37" s="127">
        <f>SUM(AG32:AG36)</f>
        <v>2</v>
      </c>
      <c r="AH37" s="237">
        <v>1</v>
      </c>
      <c r="AI37" s="239">
        <f>SUM(AI32:AI36)</f>
        <v>46</v>
      </c>
      <c r="AJ37" s="235">
        <v>1</v>
      </c>
      <c r="AK37" s="234">
        <f>SUM(AK32:AK36)</f>
        <v>139</v>
      </c>
      <c r="AL37" s="235">
        <v>1</v>
      </c>
      <c r="AM37" s="234">
        <f>SUM(AM32:AM36)</f>
        <v>5</v>
      </c>
      <c r="AN37" s="235">
        <v>1</v>
      </c>
      <c r="AO37" s="128">
        <f>SUM(AO32:AO36)</f>
        <v>1</v>
      </c>
      <c r="AP37" s="237">
        <v>1</v>
      </c>
    </row>
    <row r="38" spans="2:43" x14ac:dyDescent="0.2">
      <c r="B38" s="62" t="s">
        <v>120</v>
      </c>
      <c r="C38" s="82">
        <v>4</v>
      </c>
      <c r="D38" s="188">
        <v>0</v>
      </c>
      <c r="E38" s="187">
        <v>0</v>
      </c>
      <c r="F38" s="33">
        <v>0</v>
      </c>
      <c r="G38" s="141">
        <f t="shared" ref="G38:G41" si="52">F38/12</f>
        <v>0</v>
      </c>
      <c r="H38" s="188">
        <v>0</v>
      </c>
      <c r="I38" s="187">
        <v>0</v>
      </c>
      <c r="J38" s="215">
        <v>2</v>
      </c>
      <c r="K38" s="141">
        <f t="shared" ref="K38:K41" si="53">J38/45</f>
        <v>4.4444444444444446E-2</v>
      </c>
      <c r="L38" s="188">
        <v>0</v>
      </c>
      <c r="M38" s="187">
        <v>0</v>
      </c>
      <c r="Z38" s="16"/>
      <c r="AE38" s="195"/>
      <c r="AF38" s="232" t="s">
        <v>120</v>
      </c>
      <c r="AG38" s="205" t="s">
        <v>115</v>
      </c>
      <c r="AH38" s="208" t="s">
        <v>116</v>
      </c>
      <c r="AI38" s="213" t="s">
        <v>115</v>
      </c>
      <c r="AJ38" s="208" t="s">
        <v>116</v>
      </c>
      <c r="AK38" s="205" t="s">
        <v>115</v>
      </c>
      <c r="AL38" s="208" t="s">
        <v>116</v>
      </c>
      <c r="AM38" s="205" t="s">
        <v>115</v>
      </c>
      <c r="AN38" s="208" t="s">
        <v>116</v>
      </c>
      <c r="AO38" s="213" t="s">
        <v>115</v>
      </c>
      <c r="AP38" s="208" t="s">
        <v>116</v>
      </c>
    </row>
    <row r="39" spans="2:43" x14ac:dyDescent="0.2">
      <c r="B39" s="62" t="s">
        <v>120</v>
      </c>
      <c r="C39" s="82">
        <v>3</v>
      </c>
      <c r="D39" s="188">
        <v>0</v>
      </c>
      <c r="E39" s="187">
        <v>0</v>
      </c>
      <c r="F39" s="33">
        <v>1</v>
      </c>
      <c r="G39" s="141">
        <f t="shared" si="52"/>
        <v>8.3333333333333329E-2</v>
      </c>
      <c r="H39" s="188">
        <v>0</v>
      </c>
      <c r="I39" s="187">
        <v>0</v>
      </c>
      <c r="J39" s="215">
        <v>5</v>
      </c>
      <c r="K39" s="141">
        <f t="shared" si="53"/>
        <v>0.1111111111111111</v>
      </c>
      <c r="L39" s="188">
        <v>0</v>
      </c>
      <c r="M39" s="187">
        <v>0</v>
      </c>
      <c r="Z39" s="16"/>
      <c r="AE39" s="80" t="s">
        <v>126</v>
      </c>
      <c r="AF39" s="201"/>
      <c r="AG39" s="330" t="s">
        <v>58</v>
      </c>
      <c r="AH39" s="212"/>
      <c r="AI39" s="211" t="s">
        <v>81</v>
      </c>
      <c r="AJ39" s="212"/>
      <c r="AK39" s="330" t="s">
        <v>58</v>
      </c>
      <c r="AL39" s="212"/>
      <c r="AM39" s="330" t="s">
        <v>83</v>
      </c>
      <c r="AN39" s="212"/>
      <c r="AO39" s="211" t="s">
        <v>84</v>
      </c>
      <c r="AP39" s="212"/>
    </row>
    <row r="40" spans="2:43" x14ac:dyDescent="0.2">
      <c r="B40" s="62" t="s">
        <v>120</v>
      </c>
      <c r="C40" s="82">
        <v>2</v>
      </c>
      <c r="D40" s="188">
        <v>1</v>
      </c>
      <c r="E40" s="187">
        <v>0.5</v>
      </c>
      <c r="F40" s="33">
        <v>2</v>
      </c>
      <c r="G40" s="141">
        <f t="shared" si="52"/>
        <v>0.16666666666666666</v>
      </c>
      <c r="H40" s="188">
        <v>1</v>
      </c>
      <c r="I40" s="225" t="s">
        <v>82</v>
      </c>
      <c r="J40" s="215">
        <v>5</v>
      </c>
      <c r="K40" s="141">
        <f t="shared" si="53"/>
        <v>0.1111111111111111</v>
      </c>
      <c r="L40" s="188">
        <v>2</v>
      </c>
      <c r="M40" s="187">
        <v>1</v>
      </c>
      <c r="Z40" s="16"/>
      <c r="AE40" s="62" t="s">
        <v>120</v>
      </c>
      <c r="AF40" s="82">
        <v>5</v>
      </c>
      <c r="AG40" s="188">
        <v>1</v>
      </c>
      <c r="AH40" s="187">
        <v>0.5</v>
      </c>
      <c r="AI40" s="33">
        <v>3</v>
      </c>
      <c r="AJ40" s="141">
        <f>AI40/12</f>
        <v>0.25</v>
      </c>
      <c r="AK40" s="188">
        <v>0</v>
      </c>
      <c r="AL40" s="187">
        <v>0</v>
      </c>
      <c r="AM40" s="215">
        <v>31</v>
      </c>
      <c r="AN40" s="141">
        <f>AM40/45</f>
        <v>0.68888888888888888</v>
      </c>
      <c r="AO40" s="59">
        <v>0</v>
      </c>
      <c r="AP40" s="187">
        <v>0</v>
      </c>
    </row>
    <row r="41" spans="2:43" x14ac:dyDescent="0.2">
      <c r="B41" s="62" t="s">
        <v>120</v>
      </c>
      <c r="C41" s="203">
        <v>1</v>
      </c>
      <c r="D41" s="188">
        <v>0</v>
      </c>
      <c r="E41" s="187">
        <v>0</v>
      </c>
      <c r="F41" s="215">
        <v>6</v>
      </c>
      <c r="G41" s="141">
        <f t="shared" si="52"/>
        <v>0.5</v>
      </c>
      <c r="H41" s="188">
        <v>0</v>
      </c>
      <c r="I41" s="187">
        <v>0</v>
      </c>
      <c r="J41" s="215">
        <v>2</v>
      </c>
      <c r="K41" s="141">
        <f t="shared" si="53"/>
        <v>4.4444444444444446E-2</v>
      </c>
      <c r="L41" s="188">
        <v>0</v>
      </c>
      <c r="M41" s="187">
        <v>0</v>
      </c>
      <c r="Z41" s="16"/>
      <c r="AE41" s="62" t="s">
        <v>120</v>
      </c>
      <c r="AF41" s="82">
        <v>4</v>
      </c>
      <c r="AG41" s="188">
        <v>0</v>
      </c>
      <c r="AH41" s="187">
        <v>0</v>
      </c>
      <c r="AI41" s="33">
        <v>0</v>
      </c>
      <c r="AJ41" s="141">
        <f t="shared" ref="AJ41:AJ44" si="54">AI41/12</f>
        <v>0</v>
      </c>
      <c r="AK41" s="188">
        <v>0</v>
      </c>
      <c r="AL41" s="187">
        <v>0</v>
      </c>
      <c r="AM41" s="215">
        <v>2</v>
      </c>
      <c r="AN41" s="141">
        <f t="shared" ref="AN41:AN44" si="55">AM41/45</f>
        <v>4.4444444444444446E-2</v>
      </c>
      <c r="AO41" s="59">
        <v>0</v>
      </c>
      <c r="AP41" s="187">
        <v>0</v>
      </c>
    </row>
    <row r="42" spans="2:43" x14ac:dyDescent="0.2">
      <c r="B42" s="127" t="s">
        <v>117</v>
      </c>
      <c r="C42" s="233"/>
      <c r="D42" s="127">
        <f>SUM(D37:D41)</f>
        <v>2</v>
      </c>
      <c r="E42" s="237">
        <v>1</v>
      </c>
      <c r="F42" s="234">
        <f>SUM(F37:F41)</f>
        <v>12</v>
      </c>
      <c r="G42" s="235">
        <v>1</v>
      </c>
      <c r="H42" s="127">
        <f>SUM(H37:H41)</f>
        <v>1</v>
      </c>
      <c r="I42" s="237">
        <v>1</v>
      </c>
      <c r="J42" s="329">
        <f>SUM(J37:J41)</f>
        <v>45</v>
      </c>
      <c r="K42" s="257">
        <v>1</v>
      </c>
      <c r="L42" s="127">
        <f>SUM(L37:L41)</f>
        <v>2</v>
      </c>
      <c r="M42" s="237">
        <v>1</v>
      </c>
      <c r="Z42" s="16"/>
      <c r="AE42" s="62" t="s">
        <v>120</v>
      </c>
      <c r="AF42" s="82">
        <v>3</v>
      </c>
      <c r="AG42" s="188">
        <v>0</v>
      </c>
      <c r="AH42" s="187">
        <v>0</v>
      </c>
      <c r="AI42" s="33">
        <v>1</v>
      </c>
      <c r="AJ42" s="141">
        <f t="shared" si="54"/>
        <v>8.3333333333333329E-2</v>
      </c>
      <c r="AK42" s="188">
        <v>0</v>
      </c>
      <c r="AL42" s="187">
        <v>0</v>
      </c>
      <c r="AM42" s="215">
        <v>5</v>
      </c>
      <c r="AN42" s="141">
        <f t="shared" si="55"/>
        <v>0.1111111111111111</v>
      </c>
      <c r="AO42" s="59">
        <v>0</v>
      </c>
      <c r="AP42" s="187">
        <v>0</v>
      </c>
    </row>
    <row r="43" spans="2:43" x14ac:dyDescent="0.2">
      <c r="B43" s="188"/>
      <c r="C43" s="202" t="s">
        <v>120</v>
      </c>
      <c r="D43" s="205" t="s">
        <v>115</v>
      </c>
      <c r="E43" s="208" t="s">
        <v>116</v>
      </c>
      <c r="F43" s="205" t="s">
        <v>115</v>
      </c>
      <c r="G43" s="208" t="s">
        <v>116</v>
      </c>
      <c r="H43" s="205" t="s">
        <v>115</v>
      </c>
      <c r="I43" s="133"/>
      <c r="J43" s="205" t="s">
        <v>115</v>
      </c>
      <c r="K43" s="208" t="s">
        <v>116</v>
      </c>
      <c r="L43" s="59"/>
      <c r="M43" s="59"/>
      <c r="Z43" s="16"/>
      <c r="AE43" s="62" t="s">
        <v>120</v>
      </c>
      <c r="AF43" s="82">
        <v>2</v>
      </c>
      <c r="AG43" s="188">
        <v>1</v>
      </c>
      <c r="AH43" s="187">
        <v>0.5</v>
      </c>
      <c r="AI43" s="33">
        <v>2</v>
      </c>
      <c r="AJ43" s="141">
        <f t="shared" si="54"/>
        <v>0.16666666666666666</v>
      </c>
      <c r="AK43" s="188">
        <v>1</v>
      </c>
      <c r="AL43" s="225" t="s">
        <v>82</v>
      </c>
      <c r="AM43" s="215">
        <v>5</v>
      </c>
      <c r="AN43" s="141">
        <f t="shared" si="55"/>
        <v>0.1111111111111111</v>
      </c>
      <c r="AO43" s="59">
        <v>2</v>
      </c>
      <c r="AP43" s="187">
        <v>1</v>
      </c>
    </row>
    <row r="44" spans="2:43" x14ac:dyDescent="0.2">
      <c r="B44" s="80" t="s">
        <v>127</v>
      </c>
      <c r="C44" s="202"/>
      <c r="D44" s="330" t="s">
        <v>58</v>
      </c>
      <c r="E44" s="212"/>
      <c r="F44" s="330" t="s">
        <v>86</v>
      </c>
      <c r="G44" s="212"/>
      <c r="H44" s="330" t="s">
        <v>58</v>
      </c>
      <c r="I44" s="212"/>
      <c r="J44" s="330" t="s">
        <v>87</v>
      </c>
      <c r="K44" s="212"/>
      <c r="L44" s="59"/>
      <c r="M44" s="59"/>
      <c r="Z44" s="16"/>
      <c r="AE44" s="62" t="s">
        <v>120</v>
      </c>
      <c r="AF44" s="203">
        <v>1</v>
      </c>
      <c r="AG44" s="188">
        <v>0</v>
      </c>
      <c r="AH44" s="187">
        <v>0</v>
      </c>
      <c r="AI44" s="215">
        <v>6</v>
      </c>
      <c r="AJ44" s="141">
        <f t="shared" si="54"/>
        <v>0.5</v>
      </c>
      <c r="AK44" s="188">
        <v>0</v>
      </c>
      <c r="AL44" s="187">
        <v>0</v>
      </c>
      <c r="AM44" s="215">
        <v>2</v>
      </c>
      <c r="AN44" s="141">
        <f t="shared" si="55"/>
        <v>4.4444444444444446E-2</v>
      </c>
      <c r="AO44" s="59">
        <v>0</v>
      </c>
      <c r="AP44" s="187">
        <v>0</v>
      </c>
    </row>
    <row r="45" spans="2:43" x14ac:dyDescent="0.2">
      <c r="B45" s="62" t="s">
        <v>120</v>
      </c>
      <c r="C45" s="203">
        <v>5</v>
      </c>
      <c r="D45" s="188">
        <v>0</v>
      </c>
      <c r="E45" s="187">
        <v>0</v>
      </c>
      <c r="F45" s="59">
        <v>0</v>
      </c>
      <c r="G45" s="187">
        <v>0</v>
      </c>
      <c r="H45" s="59">
        <v>0</v>
      </c>
      <c r="I45" s="187">
        <v>0</v>
      </c>
      <c r="J45" s="215">
        <v>5</v>
      </c>
      <c r="K45" s="141">
        <f>J45/8</f>
        <v>0.625</v>
      </c>
      <c r="L45" s="59"/>
      <c r="M45" s="59"/>
      <c r="N45" s="172"/>
      <c r="Z45" s="16"/>
      <c r="AE45" s="127" t="s">
        <v>117</v>
      </c>
      <c r="AF45" s="233"/>
      <c r="AG45" s="127">
        <f>SUM(AG40:AG44)</f>
        <v>2</v>
      </c>
      <c r="AH45" s="237">
        <v>1</v>
      </c>
      <c r="AI45" s="234">
        <f>SUM(AI40:AI44)</f>
        <v>12</v>
      </c>
      <c r="AJ45" s="235">
        <v>1</v>
      </c>
      <c r="AK45" s="127">
        <f>SUM(AK40:AK44)</f>
        <v>1</v>
      </c>
      <c r="AL45" s="237">
        <v>1</v>
      </c>
      <c r="AM45" s="234">
        <f>SUM(AM40:AM44)</f>
        <v>45</v>
      </c>
      <c r="AN45" s="235">
        <v>1</v>
      </c>
      <c r="AO45" s="128">
        <f>SUM(AO40:AO44)</f>
        <v>2</v>
      </c>
      <c r="AP45" s="237">
        <v>1</v>
      </c>
    </row>
    <row r="46" spans="2:43" x14ac:dyDescent="0.2">
      <c r="B46" s="62" t="s">
        <v>120</v>
      </c>
      <c r="C46" s="203">
        <v>4</v>
      </c>
      <c r="D46" s="59">
        <v>0</v>
      </c>
      <c r="E46" s="187">
        <v>0</v>
      </c>
      <c r="F46" s="59">
        <v>0</v>
      </c>
      <c r="G46" s="187">
        <v>0</v>
      </c>
      <c r="H46" s="59">
        <v>0</v>
      </c>
      <c r="I46" s="187">
        <v>0</v>
      </c>
      <c r="J46" s="215">
        <v>1</v>
      </c>
      <c r="K46" s="141">
        <f t="shared" ref="K46:K49" si="56">J46/8</f>
        <v>0.125</v>
      </c>
      <c r="L46" s="59"/>
      <c r="M46" s="59"/>
      <c r="N46" s="172"/>
      <c r="Z46" s="16"/>
      <c r="AE46" s="188"/>
      <c r="AF46" s="202" t="s">
        <v>120</v>
      </c>
      <c r="AG46" s="205" t="s">
        <v>115</v>
      </c>
      <c r="AH46" s="208" t="s">
        <v>116</v>
      </c>
      <c r="AI46" s="205" t="s">
        <v>115</v>
      </c>
      <c r="AJ46" s="208" t="s">
        <v>116</v>
      </c>
      <c r="AK46" s="205" t="s">
        <v>115</v>
      </c>
      <c r="AL46" s="133"/>
      <c r="AM46" s="205" t="s">
        <v>115</v>
      </c>
      <c r="AN46" s="208" t="s">
        <v>116</v>
      </c>
      <c r="AO46" s="59"/>
      <c r="AP46" s="142"/>
    </row>
    <row r="47" spans="2:43" x14ac:dyDescent="0.2">
      <c r="B47" s="62" t="s">
        <v>120</v>
      </c>
      <c r="C47" s="203">
        <v>3</v>
      </c>
      <c r="D47" s="59">
        <v>0</v>
      </c>
      <c r="E47" s="187">
        <v>0</v>
      </c>
      <c r="F47" s="59">
        <v>0</v>
      </c>
      <c r="G47" s="187">
        <v>0</v>
      </c>
      <c r="H47" s="59">
        <v>0</v>
      </c>
      <c r="I47" s="187">
        <v>0</v>
      </c>
      <c r="J47" s="215">
        <v>0</v>
      </c>
      <c r="K47" s="141">
        <f t="shared" si="56"/>
        <v>0</v>
      </c>
      <c r="L47" s="59"/>
      <c r="M47" s="59"/>
      <c r="N47" s="172"/>
      <c r="Z47" s="16"/>
      <c r="AE47" s="80" t="s">
        <v>127</v>
      </c>
      <c r="AF47" s="202"/>
      <c r="AG47" s="330" t="s">
        <v>58</v>
      </c>
      <c r="AH47" s="212"/>
      <c r="AI47" s="330" t="s">
        <v>86</v>
      </c>
      <c r="AJ47" s="212"/>
      <c r="AK47" s="330" t="s">
        <v>58</v>
      </c>
      <c r="AL47" s="212"/>
      <c r="AM47" s="330" t="s">
        <v>87</v>
      </c>
      <c r="AN47" s="212"/>
      <c r="AO47" s="59"/>
      <c r="AP47" s="142"/>
    </row>
    <row r="48" spans="2:43" x14ac:dyDescent="0.2">
      <c r="B48" s="62" t="s">
        <v>120</v>
      </c>
      <c r="C48" s="203">
        <v>2</v>
      </c>
      <c r="D48" s="59">
        <v>0</v>
      </c>
      <c r="E48" s="187">
        <v>0</v>
      </c>
      <c r="F48" s="59">
        <v>0</v>
      </c>
      <c r="G48" s="187">
        <v>0</v>
      </c>
      <c r="H48" s="59">
        <v>0</v>
      </c>
      <c r="I48" s="187">
        <v>0</v>
      </c>
      <c r="J48" s="215">
        <v>1</v>
      </c>
      <c r="K48" s="141">
        <f t="shared" si="56"/>
        <v>0.125</v>
      </c>
      <c r="L48" s="59"/>
      <c r="M48" s="59"/>
      <c r="N48" s="172"/>
      <c r="Z48" s="16"/>
      <c r="AE48" s="62" t="s">
        <v>120</v>
      </c>
      <c r="AF48" s="203">
        <v>5</v>
      </c>
      <c r="AG48" s="188">
        <v>0</v>
      </c>
      <c r="AH48" s="187">
        <v>0</v>
      </c>
      <c r="AI48" s="59">
        <v>0</v>
      </c>
      <c r="AJ48" s="187">
        <v>0</v>
      </c>
      <c r="AK48" s="59">
        <v>0</v>
      </c>
      <c r="AL48" s="187">
        <v>0</v>
      </c>
      <c r="AM48" s="215">
        <v>5</v>
      </c>
      <c r="AN48" s="141">
        <f>AM48/8</f>
        <v>0.625</v>
      </c>
      <c r="AO48" s="59"/>
      <c r="AP48" s="142"/>
      <c r="AQ48" s="172"/>
    </row>
    <row r="49" spans="1:52" x14ac:dyDescent="0.2">
      <c r="B49" s="62" t="s">
        <v>120</v>
      </c>
      <c r="C49" s="203">
        <v>1</v>
      </c>
      <c r="D49" s="59">
        <v>1</v>
      </c>
      <c r="E49" s="187">
        <v>1</v>
      </c>
      <c r="F49" s="59">
        <v>1</v>
      </c>
      <c r="G49" s="187">
        <v>1</v>
      </c>
      <c r="H49" s="59">
        <v>2</v>
      </c>
      <c r="I49" s="187">
        <v>1</v>
      </c>
      <c r="J49" s="215">
        <v>1</v>
      </c>
      <c r="K49" s="141">
        <f t="shared" si="56"/>
        <v>0.125</v>
      </c>
      <c r="L49" s="59"/>
      <c r="M49" s="59"/>
      <c r="N49" s="172"/>
      <c r="O49" s="59"/>
      <c r="P49" s="135"/>
      <c r="Q49" s="136"/>
      <c r="R49" s="135"/>
      <c r="S49" s="136"/>
      <c r="Z49" s="16"/>
      <c r="AE49" s="62" t="s">
        <v>120</v>
      </c>
      <c r="AF49" s="203">
        <v>4</v>
      </c>
      <c r="AG49" s="59">
        <v>0</v>
      </c>
      <c r="AH49" s="187">
        <v>0</v>
      </c>
      <c r="AI49" s="59">
        <v>0</v>
      </c>
      <c r="AJ49" s="187">
        <v>0</v>
      </c>
      <c r="AK49" s="59">
        <v>0</v>
      </c>
      <c r="AL49" s="187">
        <v>0</v>
      </c>
      <c r="AM49" s="33">
        <v>1</v>
      </c>
      <c r="AN49" s="141">
        <f t="shared" ref="AN49:AN53" si="57">AM49/8</f>
        <v>0.125</v>
      </c>
      <c r="AO49" s="59"/>
      <c r="AP49" s="142"/>
      <c r="AQ49" s="172"/>
    </row>
    <row r="50" spans="1:52" x14ac:dyDescent="0.2">
      <c r="B50" s="127" t="s">
        <v>117</v>
      </c>
      <c r="C50" s="233"/>
      <c r="D50" s="128">
        <f>SUM(D45:D49)</f>
        <v>1</v>
      </c>
      <c r="E50" s="237">
        <v>1</v>
      </c>
      <c r="F50" s="128">
        <f>SUM(F45:F49)</f>
        <v>1</v>
      </c>
      <c r="G50" s="237">
        <v>1</v>
      </c>
      <c r="H50" s="128">
        <f>SUM(H45:H49)</f>
        <v>2</v>
      </c>
      <c r="I50" s="237">
        <v>1</v>
      </c>
      <c r="J50" s="234">
        <f>SUM(J45:J49)</f>
        <v>8</v>
      </c>
      <c r="K50" s="235">
        <v>1</v>
      </c>
      <c r="L50" s="59"/>
      <c r="M50" s="59"/>
      <c r="N50" s="181"/>
      <c r="P50" s="21"/>
      <c r="Q50" s="22"/>
      <c r="R50" s="22"/>
      <c r="S50" s="22"/>
      <c r="Z50" s="16"/>
      <c r="AE50" s="62" t="s">
        <v>120</v>
      </c>
      <c r="AF50" s="203">
        <v>3</v>
      </c>
      <c r="AG50" s="59">
        <v>0</v>
      </c>
      <c r="AH50" s="187">
        <v>0</v>
      </c>
      <c r="AI50" s="59">
        <v>0</v>
      </c>
      <c r="AJ50" s="187">
        <v>0</v>
      </c>
      <c r="AK50" s="59">
        <v>0</v>
      </c>
      <c r="AL50" s="187">
        <v>0</v>
      </c>
      <c r="AM50" s="33">
        <v>0</v>
      </c>
      <c r="AN50" s="141">
        <f t="shared" si="57"/>
        <v>0</v>
      </c>
      <c r="AO50" s="59"/>
      <c r="AP50" s="142"/>
      <c r="AQ50" s="172"/>
    </row>
    <row r="51" spans="1:52" ht="37" x14ac:dyDescent="0.45">
      <c r="B51" s="375" t="s">
        <v>133</v>
      </c>
      <c r="C51" s="82"/>
      <c r="D51" s="59"/>
      <c r="E51" s="72"/>
      <c r="F51" s="59"/>
      <c r="G51" s="72"/>
      <c r="H51" s="59"/>
      <c r="I51" s="72"/>
      <c r="J51" s="18"/>
      <c r="K51" s="30"/>
      <c r="L51" s="59"/>
      <c r="M51" s="59"/>
      <c r="N51" s="181"/>
      <c r="P51" s="21"/>
      <c r="Q51" s="22"/>
      <c r="R51" s="22"/>
      <c r="S51" s="22"/>
      <c r="Z51" s="16"/>
      <c r="AE51" s="62"/>
      <c r="AF51" s="203"/>
      <c r="AG51" s="59"/>
      <c r="AH51" s="187"/>
      <c r="AI51" s="59"/>
      <c r="AJ51" s="187"/>
      <c r="AK51" s="59"/>
      <c r="AL51" s="187"/>
      <c r="AM51" s="33"/>
      <c r="AN51" s="141"/>
      <c r="AO51" s="59"/>
      <c r="AP51" s="142"/>
      <c r="AQ51" s="172"/>
    </row>
    <row r="52" spans="1:52" x14ac:dyDescent="0.2">
      <c r="B52" s="287" t="s">
        <v>115</v>
      </c>
      <c r="C52" s="157" t="s">
        <v>116</v>
      </c>
      <c r="D52" s="287" t="s">
        <v>115</v>
      </c>
      <c r="E52" s="157" t="s">
        <v>116</v>
      </c>
      <c r="F52" s="287" t="s">
        <v>115</v>
      </c>
      <c r="G52" s="157" t="s">
        <v>116</v>
      </c>
      <c r="H52" s="287" t="s">
        <v>115</v>
      </c>
      <c r="I52" s="157" t="s">
        <v>116</v>
      </c>
      <c r="J52" s="287" t="s">
        <v>115</v>
      </c>
      <c r="K52" s="157" t="s">
        <v>116</v>
      </c>
      <c r="L52" s="279" t="s">
        <v>115</v>
      </c>
      <c r="M52" s="280" t="s">
        <v>116</v>
      </c>
      <c r="N52" s="273" t="s">
        <v>115</v>
      </c>
      <c r="O52" s="280" t="s">
        <v>116</v>
      </c>
      <c r="P52" s="279" t="s">
        <v>115</v>
      </c>
      <c r="Q52" s="280" t="s">
        <v>116</v>
      </c>
      <c r="R52" s="279" t="s">
        <v>115</v>
      </c>
      <c r="S52" s="280" t="s">
        <v>116</v>
      </c>
      <c r="T52" s="279" t="s">
        <v>115</v>
      </c>
      <c r="U52" s="280" t="s">
        <v>116</v>
      </c>
      <c r="V52" s="273" t="s">
        <v>115</v>
      </c>
      <c r="W52" s="277" t="s">
        <v>116</v>
      </c>
      <c r="X52" s="279" t="s">
        <v>115</v>
      </c>
      <c r="Y52" s="280" t="s">
        <v>116</v>
      </c>
      <c r="Z52" s="16"/>
      <c r="AE52" s="62" t="s">
        <v>120</v>
      </c>
      <c r="AF52" s="203">
        <v>2</v>
      </c>
      <c r="AG52" s="59">
        <v>0</v>
      </c>
      <c r="AH52" s="187">
        <v>0</v>
      </c>
      <c r="AI52" s="59">
        <v>0</v>
      </c>
      <c r="AJ52" s="187">
        <v>0</v>
      </c>
      <c r="AK52" s="59">
        <v>0</v>
      </c>
      <c r="AL52" s="187">
        <v>0</v>
      </c>
      <c r="AM52" s="33">
        <v>1</v>
      </c>
      <c r="AN52" s="141">
        <f t="shared" si="57"/>
        <v>0.125</v>
      </c>
      <c r="AO52" s="59"/>
      <c r="AP52" s="142"/>
      <c r="AQ52" s="172"/>
    </row>
    <row r="53" spans="1:52" ht="17" thickBot="1" x14ac:dyDescent="0.25">
      <c r="A53" s="16"/>
      <c r="B53" s="308" t="s">
        <v>91</v>
      </c>
      <c r="C53" s="169"/>
      <c r="D53" s="217" t="s">
        <v>92</v>
      </c>
      <c r="E53" s="169"/>
      <c r="F53" s="217" t="s">
        <v>93</v>
      </c>
      <c r="G53" s="169"/>
      <c r="H53" s="281" t="s">
        <v>95</v>
      </c>
      <c r="I53" s="169"/>
      <c r="J53" s="217" t="s">
        <v>96</v>
      </c>
      <c r="K53" s="169"/>
      <c r="L53" s="217" t="s">
        <v>97</v>
      </c>
      <c r="M53" s="169"/>
      <c r="N53" s="190" t="s">
        <v>100</v>
      </c>
      <c r="O53" s="169"/>
      <c r="P53" s="217" t="s">
        <v>102</v>
      </c>
      <c r="Q53" s="169"/>
      <c r="R53" s="217" t="s">
        <v>106</v>
      </c>
      <c r="S53" s="169"/>
      <c r="T53" s="217" t="s">
        <v>107</v>
      </c>
      <c r="U53" s="142"/>
      <c r="V53" s="190" t="s">
        <v>98</v>
      </c>
      <c r="W53" s="60"/>
      <c r="X53" s="288" t="s">
        <v>94</v>
      </c>
      <c r="Y53" s="311"/>
      <c r="Z53" s="16"/>
      <c r="AE53" s="62" t="s">
        <v>120</v>
      </c>
      <c r="AF53" s="203">
        <v>1</v>
      </c>
      <c r="AG53" s="59">
        <v>1</v>
      </c>
      <c r="AH53" s="187">
        <v>1</v>
      </c>
      <c r="AI53" s="59">
        <v>1</v>
      </c>
      <c r="AJ53" s="187">
        <v>1</v>
      </c>
      <c r="AK53" s="59">
        <v>2</v>
      </c>
      <c r="AL53" s="187">
        <v>1</v>
      </c>
      <c r="AM53" s="33">
        <v>1</v>
      </c>
      <c r="AN53" s="141">
        <f t="shared" si="57"/>
        <v>0.125</v>
      </c>
      <c r="AO53" s="59"/>
      <c r="AP53" s="142"/>
      <c r="AQ53" s="172"/>
      <c r="AR53" s="59"/>
      <c r="AS53" s="135"/>
      <c r="AT53" s="136"/>
      <c r="AU53" s="135"/>
      <c r="AV53" s="136"/>
      <c r="AW53" s="135"/>
      <c r="AX53" s="136"/>
      <c r="AY53" s="135"/>
      <c r="AZ53" s="136"/>
    </row>
    <row r="54" spans="1:52" x14ac:dyDescent="0.2">
      <c r="A54" s="16"/>
      <c r="B54" s="321">
        <v>41</v>
      </c>
      <c r="C54" s="320">
        <f>B54/43</f>
        <v>0.95348837209302328</v>
      </c>
      <c r="D54" s="321">
        <v>134</v>
      </c>
      <c r="E54" s="322">
        <v>1</v>
      </c>
      <c r="F54" s="321">
        <v>154</v>
      </c>
      <c r="G54" s="320">
        <f>F54/158</f>
        <v>0.97468354430379744</v>
      </c>
      <c r="H54" s="321">
        <v>3</v>
      </c>
      <c r="I54" s="322">
        <v>1</v>
      </c>
      <c r="J54" s="321">
        <v>23</v>
      </c>
      <c r="K54" s="320">
        <f>J54/25</f>
        <v>0.92</v>
      </c>
      <c r="L54" s="321">
        <v>419</v>
      </c>
      <c r="M54" s="320">
        <f>L54/499</f>
        <v>0.83967935871743482</v>
      </c>
      <c r="N54" s="323">
        <v>19</v>
      </c>
      <c r="O54" s="320">
        <f>N54/21</f>
        <v>0.90476190476190477</v>
      </c>
      <c r="P54" s="321">
        <v>5</v>
      </c>
      <c r="Q54" s="322">
        <v>1</v>
      </c>
      <c r="R54" s="321">
        <v>437</v>
      </c>
      <c r="S54" s="320">
        <f>R54/475</f>
        <v>0.92</v>
      </c>
      <c r="T54" s="321">
        <v>53</v>
      </c>
      <c r="U54" s="320">
        <f>T54/73</f>
        <v>0.72602739726027399</v>
      </c>
      <c r="V54" s="321">
        <v>29</v>
      </c>
      <c r="W54" s="113">
        <f>V54/30</f>
        <v>0.96666666666666667</v>
      </c>
      <c r="X54" s="256">
        <v>36</v>
      </c>
      <c r="Y54" s="257">
        <f>X54/77</f>
        <v>0.46753246753246752</v>
      </c>
      <c r="Z54" s="16"/>
      <c r="AE54" s="127" t="s">
        <v>117</v>
      </c>
      <c r="AF54" s="233"/>
      <c r="AG54" s="128">
        <f>SUM(AG48:AG53)</f>
        <v>1</v>
      </c>
      <c r="AH54" s="237">
        <v>1</v>
      </c>
      <c r="AI54" s="128">
        <f>SUM(AI48:AI53)</f>
        <v>1</v>
      </c>
      <c r="AJ54" s="237">
        <v>1</v>
      </c>
      <c r="AK54" s="128">
        <f>SUM(AK48:AK53)</f>
        <v>2</v>
      </c>
      <c r="AL54" s="237">
        <v>1</v>
      </c>
      <c r="AM54" s="239">
        <f>SUM(AM48:AM53)</f>
        <v>8</v>
      </c>
      <c r="AN54" s="235">
        <v>1</v>
      </c>
      <c r="AO54" s="128"/>
      <c r="AP54" s="130"/>
      <c r="AQ54" s="181"/>
      <c r="AS54" s="21"/>
      <c r="AT54" s="22"/>
      <c r="AU54" s="22"/>
      <c r="AV54" s="22"/>
      <c r="AW54" s="22"/>
      <c r="AX54" s="22"/>
      <c r="AY54" s="21"/>
      <c r="AZ54" s="22"/>
    </row>
    <row r="55" spans="1:52" ht="17" thickBot="1" x14ac:dyDescent="0.25">
      <c r="A55" s="16"/>
      <c r="B55" s="325">
        <v>1</v>
      </c>
      <c r="C55" s="324">
        <f t="shared" ref="C55:C57" si="58">B55/43</f>
        <v>2.3255813953488372E-2</v>
      </c>
      <c r="D55" s="325">
        <v>0</v>
      </c>
      <c r="E55" s="326">
        <v>0</v>
      </c>
      <c r="F55" s="325">
        <v>2</v>
      </c>
      <c r="G55" s="324">
        <f t="shared" ref="G55:G58" si="59">F55/158</f>
        <v>1.2658227848101266E-2</v>
      </c>
      <c r="H55" s="325">
        <v>0</v>
      </c>
      <c r="I55" s="326">
        <v>0</v>
      </c>
      <c r="J55" s="325">
        <v>0</v>
      </c>
      <c r="K55" s="324">
        <f t="shared" ref="K55:K58" si="60">J55/25</f>
        <v>0</v>
      </c>
      <c r="L55" s="325">
        <v>71</v>
      </c>
      <c r="M55" s="324">
        <f t="shared" ref="M55:M58" si="61">L55/499</f>
        <v>0.14228456913827656</v>
      </c>
      <c r="N55" s="336">
        <v>0</v>
      </c>
      <c r="O55" s="324">
        <f t="shared" ref="O55:O58" si="62">N55/21</f>
        <v>0</v>
      </c>
      <c r="P55" s="325">
        <v>0</v>
      </c>
      <c r="Q55" s="326">
        <v>0</v>
      </c>
      <c r="R55" s="325">
        <v>34</v>
      </c>
      <c r="S55" s="324">
        <f t="shared" ref="S55:S58" si="63">R55/475</f>
        <v>7.1578947368421048E-2</v>
      </c>
      <c r="T55" s="325">
        <v>18</v>
      </c>
      <c r="U55" s="324">
        <f t="shared" ref="U55:U58" si="64">T55/73</f>
        <v>0.24657534246575341</v>
      </c>
      <c r="V55" s="325">
        <v>1</v>
      </c>
      <c r="W55" s="117">
        <f t="shared" ref="W55:W58" si="65">V55/30</f>
        <v>3.3333333333333333E-2</v>
      </c>
      <c r="X55" s="33">
        <v>25</v>
      </c>
      <c r="Y55" s="141">
        <f t="shared" ref="Y55:Y58" si="66">X55/77</f>
        <v>0.32467532467532467</v>
      </c>
      <c r="Z55" s="16"/>
      <c r="AE55" s="16"/>
      <c r="AF55" s="23"/>
      <c r="AG55" s="18"/>
      <c r="AH55" s="30"/>
      <c r="AI55" s="241"/>
      <c r="AJ55" s="30"/>
      <c r="AK55" s="242"/>
      <c r="AL55" s="26"/>
      <c r="AM55" s="16"/>
      <c r="AN55" s="25"/>
      <c r="AO55" s="16"/>
      <c r="AP55" s="25"/>
      <c r="AQ55" s="182"/>
      <c r="AR55" s="16"/>
      <c r="AS55" s="18"/>
      <c r="AT55" s="30"/>
      <c r="AU55" s="18"/>
      <c r="AV55" s="30"/>
      <c r="AW55" s="39"/>
      <c r="AX55" s="137"/>
      <c r="AY55" s="16"/>
      <c r="AZ55" s="25"/>
    </row>
    <row r="56" spans="1:52" x14ac:dyDescent="0.2">
      <c r="A56" s="16"/>
      <c r="B56" s="282">
        <v>0</v>
      </c>
      <c r="C56" s="224">
        <f t="shared" si="58"/>
        <v>0</v>
      </c>
      <c r="D56" s="282">
        <v>0</v>
      </c>
      <c r="E56" s="310">
        <v>0</v>
      </c>
      <c r="F56" s="282">
        <v>0</v>
      </c>
      <c r="G56" s="224">
        <f t="shared" si="59"/>
        <v>0</v>
      </c>
      <c r="H56" s="282">
        <v>0</v>
      </c>
      <c r="I56" s="310">
        <v>0</v>
      </c>
      <c r="J56" s="282">
        <v>2</v>
      </c>
      <c r="K56" s="224">
        <f t="shared" si="60"/>
        <v>0.08</v>
      </c>
      <c r="L56" s="282">
        <v>9</v>
      </c>
      <c r="M56" s="224">
        <f t="shared" si="61"/>
        <v>1.8036072144288578E-2</v>
      </c>
      <c r="N56" s="32">
        <v>2</v>
      </c>
      <c r="O56" s="224">
        <f t="shared" si="62"/>
        <v>9.5238095238095233E-2</v>
      </c>
      <c r="P56" s="282">
        <v>0</v>
      </c>
      <c r="Q56" s="310">
        <v>0</v>
      </c>
      <c r="R56" s="282">
        <v>4</v>
      </c>
      <c r="S56" s="224">
        <f t="shared" si="63"/>
        <v>8.4210526315789472E-3</v>
      </c>
      <c r="T56" s="282">
        <v>0</v>
      </c>
      <c r="U56" s="224">
        <f t="shared" si="64"/>
        <v>0</v>
      </c>
      <c r="V56" s="282">
        <v>0</v>
      </c>
      <c r="W56" s="224">
        <f t="shared" si="65"/>
        <v>0</v>
      </c>
      <c r="X56" s="215">
        <v>12</v>
      </c>
      <c r="Y56" s="141">
        <f t="shared" si="66"/>
        <v>0.15584415584415584</v>
      </c>
      <c r="Z56" s="16"/>
      <c r="AC56" s="16"/>
      <c r="AD56" s="16"/>
      <c r="AE56" s="16"/>
      <c r="AF56" s="23"/>
      <c r="AG56" s="18"/>
      <c r="AH56" s="30"/>
      <c r="AI56" s="241"/>
      <c r="AJ56" s="30"/>
      <c r="AK56" s="242"/>
      <c r="AL56" s="26"/>
      <c r="AM56" s="16"/>
      <c r="AN56" s="25"/>
      <c r="AO56" s="16"/>
      <c r="AP56" s="25"/>
      <c r="AQ56" s="179"/>
      <c r="AR56" s="16"/>
      <c r="AS56" s="18"/>
      <c r="AT56" s="30"/>
      <c r="AU56" s="18"/>
      <c r="AV56" s="30"/>
      <c r="AW56" s="39"/>
      <c r="AX56" s="137"/>
      <c r="AY56" s="16"/>
      <c r="AZ56" s="25"/>
    </row>
    <row r="57" spans="1:52" x14ac:dyDescent="0.2">
      <c r="A57" s="16"/>
      <c r="B57" s="282">
        <v>1</v>
      </c>
      <c r="C57" s="224">
        <f t="shared" si="58"/>
        <v>2.3255813953488372E-2</v>
      </c>
      <c r="D57" s="282">
        <v>0</v>
      </c>
      <c r="E57" s="310">
        <v>0</v>
      </c>
      <c r="F57" s="282">
        <v>2</v>
      </c>
      <c r="G57" s="224">
        <f t="shared" si="59"/>
        <v>1.2658227848101266E-2</v>
      </c>
      <c r="H57" s="282">
        <v>0</v>
      </c>
      <c r="I57" s="310">
        <v>0</v>
      </c>
      <c r="J57" s="282">
        <v>0</v>
      </c>
      <c r="K57" s="224">
        <f t="shared" si="60"/>
        <v>0</v>
      </c>
      <c r="L57" s="282">
        <v>0</v>
      </c>
      <c r="M57" s="224">
        <f t="shared" si="61"/>
        <v>0</v>
      </c>
      <c r="N57" s="32">
        <v>0</v>
      </c>
      <c r="O57" s="224">
        <f t="shared" si="62"/>
        <v>0</v>
      </c>
      <c r="P57" s="282">
        <v>0</v>
      </c>
      <c r="Q57" s="310">
        <v>0</v>
      </c>
      <c r="R57" s="282">
        <v>0</v>
      </c>
      <c r="S57" s="224">
        <f t="shared" si="63"/>
        <v>0</v>
      </c>
      <c r="T57" s="282">
        <v>1</v>
      </c>
      <c r="U57" s="224">
        <f t="shared" si="64"/>
        <v>1.3698630136986301E-2</v>
      </c>
      <c r="V57" s="282">
        <v>0</v>
      </c>
      <c r="W57" s="224">
        <f t="shared" si="65"/>
        <v>0</v>
      </c>
      <c r="X57" s="215">
        <v>3</v>
      </c>
      <c r="Y57" s="141">
        <f t="shared" si="66"/>
        <v>3.896103896103896E-2</v>
      </c>
      <c r="Z57" s="16"/>
      <c r="AC57" s="16"/>
      <c r="AD57" s="16"/>
      <c r="AE57" s="16"/>
      <c r="AF57" s="16"/>
      <c r="AG57" s="16"/>
      <c r="AH57" s="23"/>
      <c r="AI57" s="18"/>
      <c r="AJ57" s="30"/>
      <c r="AK57" s="242"/>
      <c r="AL57" s="26"/>
      <c r="AM57" s="16"/>
      <c r="AN57" s="25"/>
      <c r="AO57" s="16"/>
      <c r="AP57" s="25"/>
      <c r="AQ57" s="179"/>
      <c r="AR57" s="16"/>
      <c r="AS57" s="18"/>
      <c r="AT57" s="30"/>
      <c r="AU57" s="18"/>
      <c r="AV57" s="30"/>
      <c r="AW57" s="39"/>
      <c r="AX57" s="137"/>
      <c r="AY57" s="16"/>
      <c r="AZ57" s="25"/>
    </row>
    <row r="58" spans="1:52" ht="34" x14ac:dyDescent="0.4">
      <c r="A58" s="16"/>
      <c r="B58" s="282">
        <v>0</v>
      </c>
      <c r="C58" s="224">
        <f>B58/43</f>
        <v>0</v>
      </c>
      <c r="D58" s="282">
        <v>0</v>
      </c>
      <c r="E58" s="310">
        <v>0</v>
      </c>
      <c r="F58" s="282">
        <v>0</v>
      </c>
      <c r="G58" s="224">
        <f t="shared" si="59"/>
        <v>0</v>
      </c>
      <c r="H58" s="282">
        <v>0</v>
      </c>
      <c r="I58" s="310">
        <v>0</v>
      </c>
      <c r="J58" s="282">
        <v>0</v>
      </c>
      <c r="K58" s="224">
        <f t="shared" si="60"/>
        <v>0</v>
      </c>
      <c r="L58" s="282">
        <v>0</v>
      </c>
      <c r="M58" s="224">
        <f t="shared" si="61"/>
        <v>0</v>
      </c>
      <c r="N58" s="32">
        <v>0</v>
      </c>
      <c r="O58" s="224">
        <f t="shared" si="62"/>
        <v>0</v>
      </c>
      <c r="P58" s="282">
        <v>0</v>
      </c>
      <c r="Q58" s="310">
        <v>0</v>
      </c>
      <c r="R58" s="282">
        <v>0</v>
      </c>
      <c r="S58" s="224">
        <f t="shared" si="63"/>
        <v>0</v>
      </c>
      <c r="T58" s="282">
        <v>1</v>
      </c>
      <c r="U58" s="224">
        <f t="shared" si="64"/>
        <v>1.3698630136986301E-2</v>
      </c>
      <c r="V58" s="282">
        <v>0</v>
      </c>
      <c r="W58" s="224">
        <f t="shared" si="65"/>
        <v>0</v>
      </c>
      <c r="X58" s="227">
        <v>1</v>
      </c>
      <c r="Y58" s="228">
        <f t="shared" si="66"/>
        <v>1.2987012987012988E-2</v>
      </c>
      <c r="Z58" s="16"/>
      <c r="AC58" s="16"/>
      <c r="AD58" s="16"/>
      <c r="AE58" s="338" t="s">
        <v>129</v>
      </c>
      <c r="AF58" s="339"/>
      <c r="AG58" s="339"/>
      <c r="AH58" s="339"/>
      <c r="AI58" s="339"/>
      <c r="AJ58" s="340"/>
      <c r="AK58" s="242"/>
      <c r="AL58" s="26"/>
      <c r="AM58" s="16"/>
      <c r="AN58" s="25"/>
      <c r="AO58" s="16"/>
      <c r="AP58" s="25"/>
      <c r="AQ58" s="179"/>
      <c r="AR58" s="16"/>
      <c r="AS58" s="18"/>
      <c r="AT58" s="30"/>
      <c r="AU58" s="18"/>
      <c r="AV58" s="30"/>
      <c r="AW58" s="39"/>
      <c r="AX58" s="137"/>
      <c r="AY58" s="16"/>
      <c r="AZ58" s="25"/>
    </row>
    <row r="59" spans="1:52" ht="37" x14ac:dyDescent="0.45">
      <c r="A59" s="16"/>
      <c r="B59" s="309">
        <f>SUM(B54:B58)</f>
        <v>43</v>
      </c>
      <c r="C59" s="236">
        <f t="shared" ref="C59" si="67">SUM(C54:C58)</f>
        <v>1</v>
      </c>
      <c r="D59" s="309">
        <f t="shared" ref="D59" si="68">SUM(D54:D58)</f>
        <v>134</v>
      </c>
      <c r="E59" s="236">
        <f t="shared" ref="E59" si="69">SUM(E54:E58)</f>
        <v>1</v>
      </c>
      <c r="F59" s="309">
        <f t="shared" ref="F59" si="70">SUM(F54:F58)</f>
        <v>158</v>
      </c>
      <c r="G59" s="236">
        <f t="shared" ref="G59" si="71">SUM(G54:G58)</f>
        <v>0.99999999999999989</v>
      </c>
      <c r="H59" s="309">
        <f t="shared" ref="H59" si="72">SUM(H54:H58)</f>
        <v>3</v>
      </c>
      <c r="I59" s="236">
        <f t="shared" ref="I59" si="73">SUM(I54:I58)</f>
        <v>1</v>
      </c>
      <c r="J59" s="309">
        <f t="shared" ref="J59" si="74">SUM(J54:J58)</f>
        <v>25</v>
      </c>
      <c r="K59" s="236">
        <f t="shared" ref="K59" si="75">SUM(K54:K58)</f>
        <v>1</v>
      </c>
      <c r="L59" s="309">
        <f t="shared" ref="L59" si="76">SUM(L54:L58)</f>
        <v>499</v>
      </c>
      <c r="M59" s="236">
        <f t="shared" ref="M59" si="77">SUM(M54:M58)</f>
        <v>1</v>
      </c>
      <c r="N59" s="317">
        <f>SUM(N54:N58)</f>
        <v>21</v>
      </c>
      <c r="O59" s="328">
        <f t="shared" ref="O59" si="78">SUM(O54:O58)</f>
        <v>1</v>
      </c>
      <c r="P59" s="327">
        <f t="shared" ref="P59" si="79">SUM(P54:P58)</f>
        <v>5</v>
      </c>
      <c r="Q59" s="328">
        <f t="shared" ref="Q59" si="80">SUM(Q54:Q58)</f>
        <v>1</v>
      </c>
      <c r="R59" s="327">
        <f t="shared" ref="R59" si="81">SUM(R54:R58)</f>
        <v>475</v>
      </c>
      <c r="S59" s="328">
        <f t="shared" ref="S59" si="82">SUM(S54:S58)</f>
        <v>1</v>
      </c>
      <c r="T59" s="327">
        <f t="shared" ref="T59" si="83">SUM(T54:T58)</f>
        <v>73</v>
      </c>
      <c r="U59" s="328">
        <f t="shared" ref="U59" si="84">SUM(U54:U58)</f>
        <v>1</v>
      </c>
      <c r="V59" s="327">
        <f t="shared" ref="V59" si="85">SUM(V54:V58)</f>
        <v>30</v>
      </c>
      <c r="W59" s="328">
        <f t="shared" ref="W59" si="86">SUM(W54:W58)</f>
        <v>1</v>
      </c>
      <c r="X59" s="381">
        <f t="shared" ref="X59" si="87">SUM(X54:X58)</f>
        <v>77</v>
      </c>
      <c r="Y59" s="382">
        <f t="shared" ref="Y59" si="88">SUM(Y54:Y58)</f>
        <v>1</v>
      </c>
      <c r="Z59" s="16"/>
      <c r="AC59" s="16"/>
      <c r="AD59" s="16"/>
      <c r="AE59" s="341" t="s">
        <v>130</v>
      </c>
      <c r="AF59" s="342"/>
      <c r="AG59" s="342"/>
      <c r="AH59" s="343"/>
      <c r="AI59" s="344"/>
      <c r="AJ59" s="345"/>
      <c r="AK59" s="242"/>
      <c r="AL59" s="26"/>
      <c r="AM59" s="16"/>
      <c r="AN59" s="25"/>
      <c r="AO59" s="16"/>
      <c r="AP59" s="25"/>
      <c r="AQ59" s="179"/>
      <c r="AR59" s="16"/>
      <c r="AS59" s="18"/>
      <c r="AT59" s="30"/>
      <c r="AU59" s="18"/>
      <c r="AV59" s="30"/>
      <c r="AW59" s="39"/>
      <c r="AX59" s="137"/>
      <c r="AY59" s="16"/>
      <c r="AZ59" s="25"/>
    </row>
    <row r="60" spans="1:52" x14ac:dyDescent="0.2">
      <c r="A60" s="16"/>
      <c r="B60" s="251"/>
      <c r="C60" s="266" t="s">
        <v>120</v>
      </c>
      <c r="D60" s="279" t="s">
        <v>115</v>
      </c>
      <c r="E60" s="275" t="s">
        <v>116</v>
      </c>
      <c r="F60" s="279" t="s">
        <v>115</v>
      </c>
      <c r="G60" s="274" t="s">
        <v>116</v>
      </c>
      <c r="H60" s="242"/>
      <c r="I60" s="26"/>
      <c r="J60" s="16"/>
      <c r="K60" s="25"/>
      <c r="L60" s="16"/>
      <c r="M60" s="25"/>
      <c r="N60" s="179"/>
      <c r="O60" s="16"/>
      <c r="P60" s="18"/>
      <c r="Q60" s="138"/>
      <c r="R60" s="18"/>
      <c r="S60" s="138"/>
      <c r="Z60" s="16"/>
      <c r="AC60" s="16"/>
      <c r="AD60" s="16"/>
      <c r="AE60" s="251"/>
      <c r="AF60" s="266" t="s">
        <v>120</v>
      </c>
      <c r="AG60" s="279" t="s">
        <v>115</v>
      </c>
      <c r="AH60" s="275" t="s">
        <v>116</v>
      </c>
      <c r="AI60" s="279" t="s">
        <v>115</v>
      </c>
      <c r="AJ60" s="274" t="s">
        <v>116</v>
      </c>
      <c r="AK60" s="242"/>
      <c r="AL60" s="26"/>
      <c r="AM60" s="16"/>
      <c r="AN60" s="25"/>
      <c r="AO60" s="16"/>
      <c r="AP60" s="25"/>
      <c r="AQ60" s="179"/>
      <c r="AR60" s="16"/>
      <c r="AS60" s="18"/>
      <c r="AT60" s="138"/>
      <c r="AU60" s="18"/>
      <c r="AV60" s="138"/>
      <c r="AW60" s="18"/>
      <c r="AX60" s="138"/>
      <c r="AY60" s="16"/>
      <c r="AZ60" s="25"/>
    </row>
    <row r="61" spans="1:52" ht="17" thickBot="1" x14ac:dyDescent="0.25">
      <c r="A61" s="16"/>
      <c r="B61" s="244" t="s">
        <v>124</v>
      </c>
      <c r="C61" s="201"/>
      <c r="D61" s="331" t="s">
        <v>94</v>
      </c>
      <c r="E61" s="210"/>
      <c r="F61" s="217" t="s">
        <v>99</v>
      </c>
      <c r="G61" s="169"/>
      <c r="H61" s="135"/>
      <c r="I61" s="136"/>
      <c r="J61" s="135"/>
      <c r="K61" s="136"/>
      <c r="L61" s="135"/>
      <c r="M61" s="136"/>
      <c r="N61" s="184"/>
      <c r="O61" s="16"/>
      <c r="Z61" s="16"/>
      <c r="AC61" s="16"/>
      <c r="AD61" s="16"/>
      <c r="AE61" s="244" t="s">
        <v>124</v>
      </c>
      <c r="AF61" s="201"/>
      <c r="AG61" s="331" t="s">
        <v>94</v>
      </c>
      <c r="AH61" s="210"/>
      <c r="AI61" s="217" t="s">
        <v>99</v>
      </c>
      <c r="AJ61" s="169"/>
      <c r="AK61" s="135"/>
      <c r="AL61" s="136"/>
      <c r="AM61" s="135"/>
      <c r="AN61" s="136"/>
      <c r="AO61" s="135"/>
      <c r="AP61" s="136"/>
      <c r="AQ61" s="184"/>
      <c r="AR61" s="16"/>
    </row>
    <row r="62" spans="1:52" x14ac:dyDescent="0.2">
      <c r="A62" s="16"/>
      <c r="B62" s="62" t="s">
        <v>120</v>
      </c>
      <c r="C62" s="265">
        <v>5</v>
      </c>
      <c r="D62" s="215">
        <v>36</v>
      </c>
      <c r="E62" s="31">
        <f>D62/77</f>
        <v>0.46753246753246752</v>
      </c>
      <c r="F62" s="110">
        <v>44</v>
      </c>
      <c r="G62" s="113">
        <f>F62/65</f>
        <v>0.67692307692307696</v>
      </c>
      <c r="H62" s="28"/>
      <c r="I62" s="22"/>
      <c r="J62" s="28"/>
      <c r="K62" s="22"/>
      <c r="L62" s="28"/>
      <c r="M62" s="22"/>
      <c r="N62" s="172"/>
      <c r="O62" s="18"/>
      <c r="Z62" s="16"/>
      <c r="AC62" s="16"/>
      <c r="AD62" s="16"/>
      <c r="AE62" s="62" t="s">
        <v>120</v>
      </c>
      <c r="AF62" s="265">
        <v>5</v>
      </c>
      <c r="AG62" s="215">
        <v>36</v>
      </c>
      <c r="AH62" s="31">
        <f>AG62/77</f>
        <v>0.46753246753246752</v>
      </c>
      <c r="AI62" s="110">
        <v>44</v>
      </c>
      <c r="AJ62" s="113">
        <f>AI62/65</f>
        <v>0.67692307692307696</v>
      </c>
      <c r="AK62" s="28"/>
      <c r="AL62" s="22"/>
      <c r="AM62" s="28"/>
      <c r="AN62" s="22"/>
      <c r="AO62" s="28"/>
      <c r="AP62" s="22"/>
      <c r="AQ62" s="172"/>
      <c r="AR62" s="18"/>
    </row>
    <row r="63" spans="1:52" ht="17" thickBot="1" x14ac:dyDescent="0.25">
      <c r="A63" s="16"/>
      <c r="B63" s="62" t="s">
        <v>120</v>
      </c>
      <c r="C63" s="265">
        <v>4</v>
      </c>
      <c r="D63" s="215">
        <v>25</v>
      </c>
      <c r="E63" s="31">
        <f t="shared" ref="E63:E66" si="89">D63/77</f>
        <v>0.32467532467532467</v>
      </c>
      <c r="F63" s="114">
        <v>21</v>
      </c>
      <c r="G63" s="117">
        <f t="shared" ref="G63:G66" si="90">F63/65</f>
        <v>0.32307692307692309</v>
      </c>
      <c r="H63" s="18"/>
      <c r="I63" s="30"/>
      <c r="J63" s="18"/>
      <c r="K63" s="30"/>
      <c r="L63" s="16"/>
      <c r="M63" s="25"/>
      <c r="N63" s="172"/>
      <c r="O63" s="16"/>
      <c r="Z63" s="16"/>
      <c r="AC63" s="16"/>
      <c r="AD63" s="16"/>
      <c r="AE63" s="62" t="s">
        <v>120</v>
      </c>
      <c r="AF63" s="265">
        <v>4</v>
      </c>
      <c r="AG63" s="215">
        <v>25</v>
      </c>
      <c r="AH63" s="31">
        <f t="shared" ref="AH63:AH66" si="91">AG63/77</f>
        <v>0.32467532467532467</v>
      </c>
      <c r="AI63" s="114">
        <v>21</v>
      </c>
      <c r="AJ63" s="117">
        <f t="shared" ref="AJ63:AJ66" si="92">AI63/65</f>
        <v>0.32307692307692309</v>
      </c>
      <c r="AK63" s="18"/>
      <c r="AL63" s="30"/>
      <c r="AM63" s="18"/>
      <c r="AN63" s="30"/>
      <c r="AO63" s="16"/>
      <c r="AP63" s="25"/>
      <c r="AQ63" s="172"/>
      <c r="AR63" s="16"/>
    </row>
    <row r="64" spans="1:52" x14ac:dyDescent="0.2">
      <c r="A64" s="16"/>
      <c r="B64" s="62" t="s">
        <v>120</v>
      </c>
      <c r="C64" s="265">
        <v>3</v>
      </c>
      <c r="D64" s="215">
        <v>12</v>
      </c>
      <c r="E64" s="31">
        <f t="shared" si="89"/>
        <v>0.15584415584415584</v>
      </c>
      <c r="F64" s="282">
        <v>0</v>
      </c>
      <c r="G64" s="224">
        <f t="shared" si="90"/>
        <v>0</v>
      </c>
      <c r="H64" s="18"/>
      <c r="I64" s="30"/>
      <c r="J64" s="18"/>
      <c r="K64" s="30"/>
      <c r="L64" s="16"/>
      <c r="M64" s="25"/>
      <c r="N64" s="172"/>
      <c r="O64" s="16"/>
      <c r="Z64" s="16"/>
      <c r="AC64" s="16"/>
      <c r="AD64" s="16"/>
      <c r="AE64" s="62" t="s">
        <v>120</v>
      </c>
      <c r="AF64" s="265">
        <v>3</v>
      </c>
      <c r="AG64" s="215">
        <v>12</v>
      </c>
      <c r="AH64" s="31">
        <f t="shared" si="91"/>
        <v>0.15584415584415584</v>
      </c>
      <c r="AI64" s="282">
        <v>0</v>
      </c>
      <c r="AJ64" s="224">
        <f t="shared" si="92"/>
        <v>0</v>
      </c>
      <c r="AK64" s="18"/>
      <c r="AL64" s="30"/>
      <c r="AM64" s="18"/>
      <c r="AN64" s="30"/>
      <c r="AO64" s="16"/>
      <c r="AP64" s="25"/>
      <c r="AQ64" s="172"/>
      <c r="AR64" s="16"/>
    </row>
    <row r="65" spans="1:44" x14ac:dyDescent="0.2">
      <c r="A65" s="16"/>
      <c r="B65" s="62" t="s">
        <v>120</v>
      </c>
      <c r="C65" s="265">
        <v>2</v>
      </c>
      <c r="D65" s="215">
        <v>3</v>
      </c>
      <c r="E65" s="31">
        <f t="shared" si="89"/>
        <v>3.896103896103896E-2</v>
      </c>
      <c r="F65" s="282">
        <v>0</v>
      </c>
      <c r="G65" s="224">
        <f t="shared" si="90"/>
        <v>0</v>
      </c>
      <c r="H65" s="18"/>
      <c r="I65" s="30"/>
      <c r="J65" s="18"/>
      <c r="K65" s="30"/>
      <c r="L65" s="16"/>
      <c r="M65" s="25"/>
      <c r="N65" s="172"/>
      <c r="O65" s="16"/>
      <c r="Z65" s="16"/>
      <c r="AC65" s="16"/>
      <c r="AD65" s="16"/>
      <c r="AE65" s="62" t="s">
        <v>120</v>
      </c>
      <c r="AF65" s="265">
        <v>2</v>
      </c>
      <c r="AG65" s="215">
        <v>3</v>
      </c>
      <c r="AH65" s="31">
        <f t="shared" si="91"/>
        <v>3.896103896103896E-2</v>
      </c>
      <c r="AI65" s="282">
        <v>0</v>
      </c>
      <c r="AJ65" s="224">
        <f t="shared" si="92"/>
        <v>0</v>
      </c>
      <c r="AK65" s="18"/>
      <c r="AL65" s="30"/>
      <c r="AM65" s="18"/>
      <c r="AN65" s="30"/>
      <c r="AO65" s="16"/>
      <c r="AP65" s="25"/>
      <c r="AQ65" s="172"/>
      <c r="AR65" s="16"/>
    </row>
    <row r="66" spans="1:44" x14ac:dyDescent="0.2">
      <c r="A66" s="16"/>
      <c r="B66" s="62" t="s">
        <v>120</v>
      </c>
      <c r="C66" s="265">
        <v>1</v>
      </c>
      <c r="D66" s="227">
        <v>1</v>
      </c>
      <c r="E66" s="193">
        <f t="shared" si="89"/>
        <v>1.2987012987012988E-2</v>
      </c>
      <c r="F66" s="283">
        <v>0</v>
      </c>
      <c r="G66" s="284">
        <f t="shared" si="90"/>
        <v>0</v>
      </c>
      <c r="H66" s="18"/>
      <c r="I66" s="30"/>
      <c r="J66" s="18"/>
      <c r="K66" s="30"/>
      <c r="L66" s="16"/>
      <c r="M66" s="25"/>
      <c r="N66" s="172"/>
      <c r="O66" s="16"/>
      <c r="Z66" s="16"/>
      <c r="AC66" s="16"/>
      <c r="AD66" s="16"/>
      <c r="AE66" s="62" t="s">
        <v>120</v>
      </c>
      <c r="AF66" s="265">
        <v>1</v>
      </c>
      <c r="AG66" s="227">
        <v>1</v>
      </c>
      <c r="AH66" s="193">
        <f t="shared" si="91"/>
        <v>1.2987012987012988E-2</v>
      </c>
      <c r="AI66" s="283">
        <v>0</v>
      </c>
      <c r="AJ66" s="284">
        <f t="shared" si="92"/>
        <v>0</v>
      </c>
      <c r="AK66" s="18"/>
      <c r="AL66" s="30"/>
      <c r="AM66" s="18"/>
      <c r="AN66" s="30"/>
      <c r="AO66" s="16"/>
      <c r="AP66" s="25"/>
      <c r="AQ66" s="172"/>
      <c r="AR66" s="16"/>
    </row>
    <row r="67" spans="1:44" x14ac:dyDescent="0.2">
      <c r="A67" s="16"/>
      <c r="B67" s="248" t="s">
        <v>117</v>
      </c>
      <c r="C67" s="268"/>
      <c r="D67" s="390">
        <f>SUM(D62:D66)</f>
        <v>77</v>
      </c>
      <c r="E67" s="235">
        <f t="shared" ref="E67" si="93">SUM(E62:E66)</f>
        <v>1</v>
      </c>
      <c r="F67" s="384">
        <f t="shared" ref="F67" si="94">SUM(F62:F66)</f>
        <v>65</v>
      </c>
      <c r="G67" s="236">
        <f t="shared" ref="G67" si="95">SUM(G62:G66)</f>
        <v>1</v>
      </c>
      <c r="H67" s="18"/>
      <c r="I67" s="30"/>
      <c r="J67" s="18"/>
      <c r="K67" s="30"/>
      <c r="L67" s="16"/>
      <c r="M67" s="25"/>
      <c r="N67" s="172"/>
      <c r="O67" s="16"/>
      <c r="Z67" s="16"/>
      <c r="AC67" s="16"/>
      <c r="AD67" s="16"/>
      <c r="AE67" s="248" t="s">
        <v>117</v>
      </c>
      <c r="AF67" s="268"/>
      <c r="AG67" s="390">
        <f>SUM(AG62:AG66)</f>
        <v>77</v>
      </c>
      <c r="AH67" s="235">
        <f t="shared" ref="AH67" si="96">SUM(AH62:AH66)</f>
        <v>1</v>
      </c>
      <c r="AI67" s="384">
        <f t="shared" ref="AI67" si="97">SUM(AI62:AI66)</f>
        <v>65</v>
      </c>
      <c r="AJ67" s="236">
        <f t="shared" ref="AJ67" si="98">SUM(AJ62:AJ66)</f>
        <v>1</v>
      </c>
      <c r="AK67" s="18"/>
      <c r="AL67" s="30"/>
      <c r="AM67" s="18"/>
      <c r="AN67" s="30"/>
      <c r="AO67" s="16"/>
      <c r="AP67" s="25"/>
      <c r="AQ67" s="172"/>
      <c r="AR67" s="16"/>
    </row>
    <row r="68" spans="1:44" x14ac:dyDescent="0.2">
      <c r="A68" s="16"/>
      <c r="B68" s="244"/>
      <c r="C68" s="266" t="s">
        <v>120</v>
      </c>
      <c r="D68" s="279" t="s">
        <v>115</v>
      </c>
      <c r="E68" s="275" t="s">
        <v>116</v>
      </c>
      <c r="F68" s="279" t="s">
        <v>115</v>
      </c>
      <c r="G68" s="274" t="s">
        <v>116</v>
      </c>
      <c r="H68" s="18"/>
      <c r="I68" s="30"/>
      <c r="J68" s="18"/>
      <c r="K68" s="30"/>
      <c r="L68" s="16"/>
      <c r="M68" s="25"/>
      <c r="N68" s="172"/>
      <c r="O68" s="16"/>
      <c r="Z68" s="16"/>
      <c r="AC68" s="16"/>
      <c r="AD68" s="16"/>
      <c r="AE68" s="244"/>
      <c r="AF68" s="266" t="s">
        <v>120</v>
      </c>
      <c r="AG68" s="279" t="s">
        <v>115</v>
      </c>
      <c r="AH68" s="275" t="s">
        <v>116</v>
      </c>
      <c r="AI68" s="279" t="s">
        <v>115</v>
      </c>
      <c r="AJ68" s="274" t="s">
        <v>116</v>
      </c>
      <c r="AK68" s="18"/>
      <c r="AL68" s="30"/>
      <c r="AM68" s="18"/>
      <c r="AN68" s="30"/>
      <c r="AO68" s="16"/>
      <c r="AP68" s="25"/>
      <c r="AQ68" s="172"/>
      <c r="AR68" s="16"/>
    </row>
    <row r="69" spans="1:44" x14ac:dyDescent="0.2">
      <c r="A69" s="16"/>
      <c r="B69" s="244" t="s">
        <v>125</v>
      </c>
      <c r="C69" s="201"/>
      <c r="D69" s="332" t="s">
        <v>18</v>
      </c>
      <c r="E69" s="333" t="s">
        <v>18</v>
      </c>
      <c r="F69" s="334" t="s">
        <v>18</v>
      </c>
      <c r="G69" s="335" t="s">
        <v>18</v>
      </c>
      <c r="H69" s="135"/>
      <c r="I69" s="136"/>
      <c r="J69" s="135"/>
      <c r="K69" s="136"/>
      <c r="L69" s="135"/>
      <c r="M69" s="136"/>
      <c r="N69" s="172"/>
      <c r="O69" s="16"/>
      <c r="Z69" s="16"/>
      <c r="AC69" s="16"/>
      <c r="AD69" s="16"/>
      <c r="AE69" s="244" t="s">
        <v>125</v>
      </c>
      <c r="AF69" s="201"/>
      <c r="AG69" s="332" t="s">
        <v>18</v>
      </c>
      <c r="AH69" s="333" t="s">
        <v>18</v>
      </c>
      <c r="AI69" s="334" t="s">
        <v>18</v>
      </c>
      <c r="AJ69" s="335" t="s">
        <v>18</v>
      </c>
      <c r="AK69" s="135"/>
      <c r="AL69" s="136"/>
      <c r="AM69" s="135"/>
      <c r="AN69" s="136"/>
      <c r="AO69" s="135"/>
      <c r="AP69" s="136"/>
      <c r="AQ69" s="172"/>
      <c r="AR69" s="16"/>
    </row>
    <row r="70" spans="1:44" x14ac:dyDescent="0.2">
      <c r="A70" s="16"/>
      <c r="B70" s="62" t="s">
        <v>120</v>
      </c>
      <c r="C70" s="265">
        <v>5</v>
      </c>
      <c r="D70" s="289"/>
      <c r="E70" s="290"/>
      <c r="F70" s="289"/>
      <c r="G70" s="291"/>
      <c r="H70" s="28"/>
      <c r="I70" s="22"/>
      <c r="J70" s="28"/>
      <c r="K70" s="22"/>
      <c r="L70" s="28"/>
      <c r="M70" s="22"/>
      <c r="N70" s="172"/>
      <c r="O70" s="16"/>
      <c r="Z70" s="16"/>
      <c r="AC70" s="16"/>
      <c r="AD70" s="16"/>
      <c r="AE70" s="62" t="s">
        <v>120</v>
      </c>
      <c r="AF70" s="265">
        <v>5</v>
      </c>
      <c r="AG70" s="289"/>
      <c r="AH70" s="290"/>
      <c r="AI70" s="289"/>
      <c r="AJ70" s="291"/>
      <c r="AK70" s="28"/>
      <c r="AL70" s="22"/>
      <c r="AM70" s="28"/>
      <c r="AN70" s="22"/>
      <c r="AO70" s="28"/>
      <c r="AP70" s="22"/>
      <c r="AQ70" s="172"/>
      <c r="AR70" s="16"/>
    </row>
    <row r="71" spans="1:44" x14ac:dyDescent="0.2">
      <c r="A71" s="16"/>
      <c r="B71" s="62" t="s">
        <v>120</v>
      </c>
      <c r="C71" s="265">
        <v>4</v>
      </c>
      <c r="D71" s="289"/>
      <c r="E71" s="292"/>
      <c r="F71" s="289"/>
      <c r="G71" s="291"/>
      <c r="H71" s="16"/>
      <c r="I71" s="25"/>
      <c r="J71" s="18"/>
      <c r="K71" s="30"/>
      <c r="L71" s="16"/>
      <c r="M71" s="25"/>
      <c r="N71" s="172"/>
      <c r="O71" s="16"/>
      <c r="Z71" s="16"/>
      <c r="AC71" s="16"/>
      <c r="AD71" s="16"/>
      <c r="AE71" s="62" t="s">
        <v>120</v>
      </c>
      <c r="AF71" s="265">
        <v>4</v>
      </c>
      <c r="AG71" s="289"/>
      <c r="AH71" s="292"/>
      <c r="AI71" s="289"/>
      <c r="AJ71" s="291"/>
      <c r="AK71" s="16"/>
      <c r="AL71" s="25"/>
      <c r="AM71" s="18"/>
      <c r="AN71" s="30"/>
      <c r="AO71" s="16"/>
      <c r="AP71" s="25"/>
      <c r="AQ71" s="172"/>
      <c r="AR71" s="16"/>
    </row>
    <row r="72" spans="1:44" x14ac:dyDescent="0.2">
      <c r="A72" s="16"/>
      <c r="B72" s="62" t="s">
        <v>120</v>
      </c>
      <c r="C72" s="265">
        <v>3</v>
      </c>
      <c r="D72" s="289"/>
      <c r="E72" s="292"/>
      <c r="F72" s="289"/>
      <c r="G72" s="291"/>
      <c r="H72" s="16"/>
      <c r="I72" s="25"/>
      <c r="J72" s="18"/>
      <c r="K72" s="30"/>
      <c r="L72" s="16"/>
      <c r="M72" s="25"/>
      <c r="N72" s="172"/>
      <c r="O72" s="16"/>
      <c r="AC72" s="16"/>
      <c r="AD72" s="16"/>
      <c r="AE72" s="62" t="s">
        <v>120</v>
      </c>
      <c r="AF72" s="265">
        <v>3</v>
      </c>
      <c r="AG72" s="289"/>
      <c r="AH72" s="292"/>
      <c r="AI72" s="289"/>
      <c r="AJ72" s="291"/>
      <c r="AK72" s="16"/>
      <c r="AL72" s="25"/>
      <c r="AM72" s="18"/>
      <c r="AN72" s="30"/>
      <c r="AO72" s="16"/>
      <c r="AP72" s="25"/>
      <c r="AQ72" s="172"/>
      <c r="AR72" s="16"/>
    </row>
    <row r="73" spans="1:44" x14ac:dyDescent="0.2">
      <c r="A73" s="16"/>
      <c r="B73" s="62" t="s">
        <v>120</v>
      </c>
      <c r="C73" s="265">
        <v>2</v>
      </c>
      <c r="D73" s="289"/>
      <c r="E73" s="292"/>
      <c r="F73" s="289"/>
      <c r="G73" s="291"/>
      <c r="H73" s="16"/>
      <c r="I73" s="25"/>
      <c r="J73" s="18"/>
      <c r="K73" s="30"/>
      <c r="L73" s="16"/>
      <c r="M73" s="25"/>
      <c r="N73" s="172"/>
      <c r="O73" s="16"/>
      <c r="AC73" s="16"/>
      <c r="AD73" s="16"/>
      <c r="AE73" s="62" t="s">
        <v>120</v>
      </c>
      <c r="AF73" s="265">
        <v>2</v>
      </c>
      <c r="AG73" s="289"/>
      <c r="AH73" s="292"/>
      <c r="AI73" s="289"/>
      <c r="AJ73" s="291"/>
      <c r="AK73" s="16"/>
      <c r="AL73" s="25"/>
      <c r="AM73" s="18"/>
      <c r="AN73" s="30"/>
      <c r="AO73" s="16"/>
      <c r="AP73" s="25"/>
      <c r="AQ73" s="172"/>
      <c r="AR73" s="16"/>
    </row>
    <row r="74" spans="1:44" x14ac:dyDescent="0.2">
      <c r="A74" s="16"/>
      <c r="B74" s="62" t="s">
        <v>120</v>
      </c>
      <c r="C74" s="265">
        <v>1</v>
      </c>
      <c r="D74" s="293"/>
      <c r="E74" s="294"/>
      <c r="F74" s="293"/>
      <c r="G74" s="295"/>
      <c r="H74" s="16"/>
      <c r="I74" s="243"/>
      <c r="J74" s="18"/>
      <c r="K74" s="30"/>
      <c r="L74" s="16"/>
      <c r="M74" s="25"/>
      <c r="N74" s="172"/>
      <c r="O74" s="16"/>
      <c r="AC74" s="16"/>
      <c r="AD74" s="16"/>
      <c r="AE74" s="62" t="s">
        <v>120</v>
      </c>
      <c r="AF74" s="265">
        <v>1</v>
      </c>
      <c r="AG74" s="293"/>
      <c r="AH74" s="294"/>
      <c r="AI74" s="293"/>
      <c r="AJ74" s="295"/>
      <c r="AK74" s="16"/>
      <c r="AL74" s="243"/>
      <c r="AM74" s="18"/>
      <c r="AN74" s="30"/>
      <c r="AO74" s="16"/>
      <c r="AP74" s="25"/>
      <c r="AQ74" s="172"/>
      <c r="AR74" s="16"/>
    </row>
    <row r="75" spans="1:44" x14ac:dyDescent="0.2">
      <c r="A75" s="16"/>
      <c r="B75" s="248" t="s">
        <v>117</v>
      </c>
      <c r="C75" s="268"/>
      <c r="D75" s="391"/>
      <c r="E75" s="316"/>
      <c r="F75" s="285"/>
      <c r="G75" s="383"/>
      <c r="H75" s="16"/>
      <c r="I75" s="25"/>
      <c r="J75" s="18"/>
      <c r="K75" s="30"/>
      <c r="L75" s="16"/>
      <c r="M75" s="25"/>
      <c r="N75" s="172"/>
      <c r="O75" s="16"/>
      <c r="AC75" s="16"/>
      <c r="AD75" s="16"/>
      <c r="AE75" s="248" t="s">
        <v>117</v>
      </c>
      <c r="AF75" s="268"/>
      <c r="AG75" s="391"/>
      <c r="AH75" s="316"/>
      <c r="AI75" s="285"/>
      <c r="AJ75" s="383"/>
      <c r="AK75" s="16"/>
      <c r="AL75" s="25"/>
      <c r="AM75" s="18"/>
      <c r="AN75" s="30"/>
      <c r="AO75" s="16"/>
      <c r="AP75" s="25"/>
      <c r="AQ75" s="172"/>
      <c r="AR75" s="16"/>
    </row>
    <row r="76" spans="1:44" x14ac:dyDescent="0.2">
      <c r="A76" s="16"/>
      <c r="B76" s="244"/>
      <c r="C76" s="266" t="s">
        <v>120</v>
      </c>
      <c r="D76" s="279" t="s">
        <v>115</v>
      </c>
      <c r="E76" s="274" t="s">
        <v>116</v>
      </c>
      <c r="F76" s="273" t="s">
        <v>115</v>
      </c>
      <c r="G76" s="274" t="s">
        <v>116</v>
      </c>
      <c r="H76" s="16"/>
      <c r="I76" s="25"/>
      <c r="J76" s="18"/>
      <c r="K76" s="30"/>
      <c r="L76" s="16"/>
      <c r="M76" s="25"/>
      <c r="N76" s="172"/>
      <c r="O76" s="16"/>
      <c r="AC76" s="16"/>
      <c r="AD76" s="16"/>
      <c r="AE76" s="244"/>
      <c r="AF76" s="266" t="s">
        <v>120</v>
      </c>
      <c r="AG76" s="279" t="s">
        <v>115</v>
      </c>
      <c r="AH76" s="274" t="s">
        <v>116</v>
      </c>
      <c r="AI76" s="273" t="s">
        <v>115</v>
      </c>
      <c r="AJ76" s="274" t="s">
        <v>116</v>
      </c>
      <c r="AK76" s="16"/>
      <c r="AL76" s="25"/>
      <c r="AM76" s="18"/>
      <c r="AN76" s="30"/>
      <c r="AO76" s="16"/>
      <c r="AP76" s="25"/>
      <c r="AQ76" s="172"/>
      <c r="AR76" s="16"/>
    </row>
    <row r="77" spans="1:44" x14ac:dyDescent="0.2">
      <c r="A77" s="16"/>
      <c r="B77" s="244" t="s">
        <v>126</v>
      </c>
      <c r="C77" s="201"/>
      <c r="D77" s="226" t="s">
        <v>101</v>
      </c>
      <c r="E77" s="212"/>
      <c r="F77" s="211" t="s">
        <v>105</v>
      </c>
      <c r="G77" s="212"/>
      <c r="H77" s="135"/>
      <c r="I77" s="16"/>
      <c r="J77" s="135"/>
      <c r="K77" s="136"/>
      <c r="L77" s="16"/>
      <c r="M77" s="16"/>
      <c r="N77" s="172"/>
      <c r="O77" s="16"/>
      <c r="AC77" s="16"/>
      <c r="AD77" s="16"/>
      <c r="AE77" s="244" t="s">
        <v>126</v>
      </c>
      <c r="AF77" s="201"/>
      <c r="AG77" s="226" t="s">
        <v>101</v>
      </c>
      <c r="AH77" s="212"/>
      <c r="AI77" s="211" t="s">
        <v>105</v>
      </c>
      <c r="AJ77" s="212"/>
      <c r="AK77" s="135"/>
      <c r="AL77" s="16"/>
      <c r="AM77" s="135"/>
      <c r="AN77" s="136"/>
      <c r="AO77" s="16"/>
      <c r="AP77" s="16"/>
      <c r="AQ77" s="172"/>
      <c r="AR77" s="16"/>
    </row>
    <row r="78" spans="1:44" x14ac:dyDescent="0.2">
      <c r="A78" s="16"/>
      <c r="B78" s="62" t="s">
        <v>120</v>
      </c>
      <c r="C78" s="265">
        <v>5</v>
      </c>
      <c r="D78" s="215">
        <v>3</v>
      </c>
      <c r="E78" s="141">
        <f>D78/6</f>
        <v>0.5</v>
      </c>
      <c r="F78" s="33">
        <v>2</v>
      </c>
      <c r="G78" s="141">
        <f>F78/4</f>
        <v>0.5</v>
      </c>
      <c r="H78" s="28"/>
      <c r="I78" s="22"/>
      <c r="J78" s="28"/>
      <c r="K78" s="22"/>
      <c r="L78" s="16"/>
      <c r="M78" s="16"/>
      <c r="N78" s="172"/>
      <c r="O78" s="16"/>
      <c r="AC78" s="16"/>
      <c r="AD78" s="16"/>
      <c r="AE78" s="62" t="s">
        <v>120</v>
      </c>
      <c r="AF78" s="265">
        <v>5</v>
      </c>
      <c r="AG78" s="215">
        <v>3</v>
      </c>
      <c r="AH78" s="141">
        <f>AG78/6</f>
        <v>0.5</v>
      </c>
      <c r="AI78" s="33">
        <v>2</v>
      </c>
      <c r="AJ78" s="141">
        <f>AI78/4</f>
        <v>0.5</v>
      </c>
      <c r="AK78" s="28"/>
      <c r="AL78" s="22"/>
      <c r="AM78" s="28"/>
      <c r="AN78" s="22"/>
      <c r="AO78" s="16"/>
      <c r="AP78" s="16"/>
      <c r="AQ78" s="172"/>
      <c r="AR78" s="16"/>
    </row>
    <row r="79" spans="1:44" x14ac:dyDescent="0.2">
      <c r="A79" s="16"/>
      <c r="B79" s="62" t="s">
        <v>120</v>
      </c>
      <c r="C79" s="265">
        <v>4</v>
      </c>
      <c r="D79" s="215">
        <v>0</v>
      </c>
      <c r="E79" s="141">
        <f t="shared" ref="E79:E82" si="99">D79/6</f>
        <v>0</v>
      </c>
      <c r="F79" s="33">
        <v>0</v>
      </c>
      <c r="G79" s="141">
        <f t="shared" ref="G79:G82" si="100">F79/4</f>
        <v>0</v>
      </c>
      <c r="H79" s="16"/>
      <c r="I79" s="25"/>
      <c r="J79" s="18"/>
      <c r="K79" s="30"/>
      <c r="L79" s="16"/>
      <c r="M79" s="16"/>
      <c r="N79" s="172"/>
      <c r="O79" s="16"/>
      <c r="Z79" s="22"/>
      <c r="AC79" s="16"/>
      <c r="AD79" s="16"/>
      <c r="AE79" s="62" t="s">
        <v>120</v>
      </c>
      <c r="AF79" s="265">
        <v>4</v>
      </c>
      <c r="AG79" s="215">
        <v>0</v>
      </c>
      <c r="AH79" s="141">
        <f t="shared" ref="AH79:AH82" si="101">AG79/6</f>
        <v>0</v>
      </c>
      <c r="AI79" s="33">
        <v>0</v>
      </c>
      <c r="AJ79" s="141">
        <f t="shared" ref="AJ79:AJ82" si="102">AI79/4</f>
        <v>0</v>
      </c>
      <c r="AK79" s="16"/>
      <c r="AL79" s="25"/>
      <c r="AM79" s="18"/>
      <c r="AN79" s="30"/>
      <c r="AO79" s="16"/>
      <c r="AP79" s="16"/>
      <c r="AQ79" s="172"/>
      <c r="AR79" s="16"/>
    </row>
    <row r="80" spans="1:44" x14ac:dyDescent="0.2">
      <c r="A80" s="16"/>
      <c r="B80" s="62" t="s">
        <v>120</v>
      </c>
      <c r="C80" s="265">
        <v>3</v>
      </c>
      <c r="D80" s="215">
        <v>2</v>
      </c>
      <c r="E80" s="141">
        <f t="shared" si="99"/>
        <v>0.33333333333333331</v>
      </c>
      <c r="F80" s="33">
        <v>1</v>
      </c>
      <c r="G80" s="141">
        <f t="shared" si="100"/>
        <v>0.25</v>
      </c>
      <c r="H80" s="16"/>
      <c r="I80" s="25"/>
      <c r="J80" s="18"/>
      <c r="K80" s="30"/>
      <c r="L80" s="16"/>
      <c r="M80" s="16"/>
      <c r="N80" s="172"/>
      <c r="O80" s="16"/>
      <c r="Z80" s="16"/>
      <c r="AC80" s="16"/>
      <c r="AD80" s="16"/>
      <c r="AE80" s="62" t="s">
        <v>120</v>
      </c>
      <c r="AF80" s="265">
        <v>3</v>
      </c>
      <c r="AG80" s="215">
        <v>2</v>
      </c>
      <c r="AH80" s="141">
        <f t="shared" si="101"/>
        <v>0.33333333333333331</v>
      </c>
      <c r="AI80" s="33">
        <v>1</v>
      </c>
      <c r="AJ80" s="141">
        <f t="shared" si="102"/>
        <v>0.25</v>
      </c>
      <c r="AK80" s="16"/>
      <c r="AL80" s="25"/>
      <c r="AM80" s="18"/>
      <c r="AN80" s="30"/>
      <c r="AO80" s="16"/>
      <c r="AP80" s="16"/>
      <c r="AQ80" s="172"/>
      <c r="AR80" s="16"/>
    </row>
    <row r="81" spans="1:45" x14ac:dyDescent="0.2">
      <c r="A81" s="16"/>
      <c r="B81" s="62" t="s">
        <v>120</v>
      </c>
      <c r="C81" s="265">
        <v>2</v>
      </c>
      <c r="D81" s="215">
        <v>1</v>
      </c>
      <c r="E81" s="141">
        <f t="shared" si="99"/>
        <v>0.16666666666666666</v>
      </c>
      <c r="F81" s="33">
        <v>1</v>
      </c>
      <c r="G81" s="141">
        <f t="shared" si="100"/>
        <v>0.25</v>
      </c>
      <c r="H81" s="16"/>
      <c r="I81" s="25"/>
      <c r="J81" s="18"/>
      <c r="K81" s="30"/>
      <c r="L81" s="16"/>
      <c r="M81" s="16"/>
      <c r="N81" s="16"/>
      <c r="O81" s="16"/>
      <c r="Z81" s="16"/>
      <c r="AC81" s="16"/>
      <c r="AD81" s="16"/>
      <c r="AE81" s="62" t="s">
        <v>120</v>
      </c>
      <c r="AF81" s="265">
        <v>2</v>
      </c>
      <c r="AG81" s="215">
        <v>1</v>
      </c>
      <c r="AH81" s="141">
        <f t="shared" si="101"/>
        <v>0.16666666666666666</v>
      </c>
      <c r="AI81" s="33">
        <v>1</v>
      </c>
      <c r="AJ81" s="141">
        <f t="shared" si="102"/>
        <v>0.25</v>
      </c>
      <c r="AK81" s="16"/>
      <c r="AL81" s="25"/>
      <c r="AM81" s="18"/>
      <c r="AN81" s="30"/>
      <c r="AO81" s="16"/>
      <c r="AP81" s="16"/>
      <c r="AQ81" s="16"/>
      <c r="AR81" s="16"/>
    </row>
    <row r="82" spans="1:45" x14ac:dyDescent="0.2">
      <c r="B82" s="62" t="s">
        <v>120</v>
      </c>
      <c r="C82" s="265">
        <v>1</v>
      </c>
      <c r="D82" s="227">
        <v>0</v>
      </c>
      <c r="E82" s="228">
        <f t="shared" si="99"/>
        <v>0</v>
      </c>
      <c r="F82" s="33">
        <v>0</v>
      </c>
      <c r="G82" s="141">
        <f t="shared" si="100"/>
        <v>0</v>
      </c>
      <c r="H82" s="16"/>
      <c r="I82" s="25"/>
      <c r="J82" s="18"/>
      <c r="K82" s="30"/>
      <c r="L82" s="16"/>
      <c r="M82" s="16"/>
      <c r="N82" s="16"/>
      <c r="O82" s="16"/>
      <c r="Z82" s="16"/>
      <c r="AE82" s="62" t="s">
        <v>120</v>
      </c>
      <c r="AF82" s="265">
        <v>1</v>
      </c>
      <c r="AG82" s="227">
        <v>0</v>
      </c>
      <c r="AH82" s="228">
        <f t="shared" si="101"/>
        <v>0</v>
      </c>
      <c r="AI82" s="33">
        <v>0</v>
      </c>
      <c r="AJ82" s="141">
        <f t="shared" si="102"/>
        <v>0</v>
      </c>
      <c r="AK82" s="16"/>
      <c r="AL82" s="25"/>
      <c r="AM82" s="18"/>
      <c r="AN82" s="30"/>
      <c r="AO82" s="16"/>
      <c r="AP82" s="16"/>
      <c r="AQ82" s="16"/>
      <c r="AR82" s="16"/>
    </row>
    <row r="83" spans="1:45" x14ac:dyDescent="0.2">
      <c r="B83" s="248" t="s">
        <v>117</v>
      </c>
      <c r="C83" s="250"/>
      <c r="D83" s="392">
        <f>SUM(D78:D82)</f>
        <v>6</v>
      </c>
      <c r="E83" s="387">
        <f t="shared" ref="E83" si="103">SUM(E78:E82)</f>
        <v>0.99999999999999989</v>
      </c>
      <c r="F83" s="385">
        <f t="shared" ref="F83" si="104">SUM(F78:F82)</f>
        <v>4</v>
      </c>
      <c r="G83" s="387">
        <f t="shared" ref="G83" si="105">SUM(G78:G82)</f>
        <v>1</v>
      </c>
      <c r="H83" s="16"/>
      <c r="I83" s="25"/>
      <c r="J83" s="18"/>
      <c r="K83" s="30"/>
      <c r="L83" s="16"/>
      <c r="M83" s="16"/>
      <c r="N83" s="16"/>
      <c r="O83" s="16"/>
      <c r="Z83" s="16"/>
      <c r="AE83" s="248" t="s">
        <v>117</v>
      </c>
      <c r="AF83" s="250"/>
      <c r="AG83" s="392">
        <f>SUM(AG78:AG82)</f>
        <v>6</v>
      </c>
      <c r="AH83" s="387">
        <f t="shared" ref="AH83" si="106">SUM(AH78:AH82)</f>
        <v>0.99999999999999989</v>
      </c>
      <c r="AI83" s="386">
        <f t="shared" ref="AI83" si="107">SUM(AI78:AI82)</f>
        <v>4</v>
      </c>
      <c r="AJ83" s="387">
        <f t="shared" ref="AJ83" si="108">SUM(AJ78:AJ82)</f>
        <v>1</v>
      </c>
      <c r="AK83" s="16"/>
      <c r="AL83" s="25"/>
      <c r="AM83" s="18"/>
      <c r="AN83" s="30"/>
      <c r="AO83" s="16"/>
      <c r="AP83" s="16"/>
      <c r="AQ83" s="16"/>
      <c r="AR83" s="16"/>
    </row>
    <row r="84" spans="1:45" x14ac:dyDescent="0.2">
      <c r="B84" s="251"/>
      <c r="C84" s="266" t="s">
        <v>120</v>
      </c>
      <c r="D84" s="279" t="s">
        <v>115</v>
      </c>
      <c r="E84" s="280" t="s">
        <v>116</v>
      </c>
      <c r="F84" s="269"/>
      <c r="G84" s="270"/>
      <c r="H84" s="16"/>
      <c r="I84" s="25"/>
      <c r="J84" s="18"/>
      <c r="K84" s="30"/>
      <c r="L84" s="16"/>
      <c r="M84" s="16"/>
      <c r="N84" s="16"/>
      <c r="O84" s="16"/>
      <c r="Z84" s="16"/>
      <c r="AE84" s="251"/>
      <c r="AF84" s="266" t="s">
        <v>120</v>
      </c>
      <c r="AG84" s="279" t="s">
        <v>115</v>
      </c>
      <c r="AH84" s="280" t="s">
        <v>116</v>
      </c>
      <c r="AI84" s="269"/>
      <c r="AJ84" s="270"/>
      <c r="AK84" s="16"/>
      <c r="AL84" s="25"/>
      <c r="AM84" s="18"/>
      <c r="AN84" s="30"/>
      <c r="AO84" s="16"/>
      <c r="AP84" s="16"/>
      <c r="AQ84" s="16"/>
      <c r="AR84" s="16"/>
    </row>
    <row r="85" spans="1:45" x14ac:dyDescent="0.2">
      <c r="B85" s="244" t="s">
        <v>127</v>
      </c>
      <c r="C85" s="201"/>
      <c r="D85" s="330" t="s">
        <v>104</v>
      </c>
      <c r="E85" s="194"/>
      <c r="F85" s="16"/>
      <c r="G85" s="247"/>
      <c r="H85" s="16"/>
      <c r="I85" s="16"/>
      <c r="J85" s="16"/>
      <c r="K85" s="16"/>
      <c r="L85" s="16"/>
      <c r="M85" s="16"/>
      <c r="N85" s="16"/>
      <c r="O85" s="16"/>
      <c r="Z85" s="16"/>
      <c r="AE85" s="244" t="s">
        <v>127</v>
      </c>
      <c r="AF85" s="201"/>
      <c r="AG85" s="330" t="s">
        <v>104</v>
      </c>
      <c r="AH85" s="194"/>
      <c r="AI85" s="16"/>
      <c r="AJ85" s="247"/>
      <c r="AK85" s="16"/>
      <c r="AL85" s="16"/>
      <c r="AM85" s="16"/>
      <c r="AN85" s="16"/>
      <c r="AO85" s="16"/>
      <c r="AP85" s="16"/>
      <c r="AQ85" s="16"/>
      <c r="AR85" s="16"/>
    </row>
    <row r="86" spans="1:45" x14ac:dyDescent="0.2">
      <c r="B86" s="62" t="s">
        <v>120</v>
      </c>
      <c r="C86" s="265">
        <v>5</v>
      </c>
      <c r="D86" s="215">
        <v>4</v>
      </c>
      <c r="E86" s="141">
        <f>D86/14</f>
        <v>0.2857142857142857</v>
      </c>
      <c r="F86" s="16"/>
      <c r="G86" s="247"/>
      <c r="H86" s="16"/>
      <c r="I86" s="16"/>
      <c r="J86" s="16"/>
      <c r="K86" s="16"/>
      <c r="L86" s="16"/>
      <c r="M86" s="16"/>
      <c r="N86" s="16"/>
      <c r="O86" s="16"/>
      <c r="Z86" s="16"/>
      <c r="AE86" s="62" t="s">
        <v>120</v>
      </c>
      <c r="AF86" s="265">
        <v>5</v>
      </c>
      <c r="AG86" s="215">
        <v>4</v>
      </c>
      <c r="AH86" s="141">
        <f>AG86/14</f>
        <v>0.2857142857142857</v>
      </c>
      <c r="AI86" s="16"/>
      <c r="AJ86" s="247"/>
      <c r="AK86" s="16"/>
      <c r="AL86" s="16"/>
      <c r="AM86" s="16"/>
      <c r="AN86" s="16"/>
      <c r="AO86" s="16"/>
      <c r="AP86" s="16"/>
      <c r="AQ86" s="16"/>
      <c r="AR86" s="16"/>
    </row>
    <row r="87" spans="1:45" x14ac:dyDescent="0.2">
      <c r="B87" s="62" t="s">
        <v>120</v>
      </c>
      <c r="C87" s="265">
        <v>4</v>
      </c>
      <c r="D87" s="215">
        <v>0</v>
      </c>
      <c r="E87" s="141">
        <f t="shared" ref="E87:E90" si="109">D87/14</f>
        <v>0</v>
      </c>
      <c r="F87" s="16"/>
      <c r="G87" s="247"/>
      <c r="H87" s="16"/>
      <c r="I87" s="16"/>
      <c r="J87" s="16"/>
      <c r="K87" s="16"/>
      <c r="L87" s="16"/>
      <c r="M87" s="16"/>
      <c r="N87" s="16"/>
      <c r="O87" s="16"/>
      <c r="Z87" s="16"/>
      <c r="AE87" s="62" t="s">
        <v>120</v>
      </c>
      <c r="AF87" s="265">
        <v>4</v>
      </c>
      <c r="AG87" s="215">
        <v>0</v>
      </c>
      <c r="AH87" s="141">
        <f t="shared" ref="AH87:AH90" si="110">AG87/14</f>
        <v>0</v>
      </c>
      <c r="AI87" s="16"/>
      <c r="AJ87" s="247"/>
      <c r="AK87" s="16"/>
      <c r="AL87" s="16"/>
      <c r="AM87" s="16"/>
      <c r="AN87" s="16"/>
      <c r="AO87" s="16"/>
      <c r="AP87" s="16"/>
      <c r="AQ87" s="16"/>
      <c r="AR87" s="16"/>
    </row>
    <row r="88" spans="1:45" x14ac:dyDescent="0.2">
      <c r="B88" s="62" t="s">
        <v>120</v>
      </c>
      <c r="C88" s="265">
        <v>3</v>
      </c>
      <c r="D88" s="215">
        <v>0</v>
      </c>
      <c r="E88" s="141">
        <f t="shared" si="109"/>
        <v>0</v>
      </c>
      <c r="F88" s="16"/>
      <c r="G88" s="247"/>
      <c r="H88" s="16"/>
      <c r="I88" s="16"/>
      <c r="J88" s="16"/>
      <c r="K88" s="16"/>
      <c r="L88" s="16"/>
      <c r="M88" s="16"/>
      <c r="N88" s="16"/>
      <c r="O88" s="16"/>
      <c r="Z88" s="16"/>
      <c r="AE88" s="62" t="s">
        <v>120</v>
      </c>
      <c r="AF88" s="265">
        <v>3</v>
      </c>
      <c r="AG88" s="215">
        <v>0</v>
      </c>
      <c r="AH88" s="141">
        <f t="shared" si="110"/>
        <v>0</v>
      </c>
      <c r="AI88" s="16"/>
      <c r="AJ88" s="247"/>
      <c r="AK88" s="16"/>
      <c r="AL88" s="16"/>
      <c r="AM88" s="16"/>
      <c r="AN88" s="16"/>
      <c r="AO88" s="16"/>
      <c r="AP88" s="16"/>
      <c r="AQ88" s="16"/>
      <c r="AR88" s="16"/>
    </row>
    <row r="89" spans="1:45" x14ac:dyDescent="0.2">
      <c r="B89" s="62" t="s">
        <v>120</v>
      </c>
      <c r="C89" s="265">
        <v>2</v>
      </c>
      <c r="D89" s="215">
        <v>3</v>
      </c>
      <c r="E89" s="141">
        <f t="shared" si="109"/>
        <v>0.21428571428571427</v>
      </c>
      <c r="F89" s="16"/>
      <c r="G89" s="247"/>
      <c r="H89" s="16"/>
      <c r="I89" s="16"/>
      <c r="J89" s="16"/>
      <c r="K89" s="16"/>
      <c r="L89" s="16"/>
      <c r="M89" s="16"/>
      <c r="N89" s="16"/>
      <c r="O89" s="16"/>
      <c r="Z89" s="16"/>
      <c r="AE89" s="62" t="s">
        <v>120</v>
      </c>
      <c r="AF89" s="265">
        <v>2</v>
      </c>
      <c r="AG89" s="215">
        <v>3</v>
      </c>
      <c r="AH89" s="141">
        <f t="shared" si="110"/>
        <v>0.21428571428571427</v>
      </c>
      <c r="AI89" s="16"/>
      <c r="AJ89" s="247"/>
      <c r="AK89" s="16"/>
      <c r="AL89" s="16"/>
      <c r="AM89" s="16"/>
      <c r="AN89" s="16"/>
      <c r="AO89" s="16"/>
      <c r="AP89" s="16"/>
      <c r="AQ89" s="16"/>
      <c r="AR89" s="16"/>
    </row>
    <row r="90" spans="1:45" x14ac:dyDescent="0.2">
      <c r="B90" s="62" t="s">
        <v>120</v>
      </c>
      <c r="C90" s="267">
        <v>1</v>
      </c>
      <c r="D90" s="227">
        <v>7</v>
      </c>
      <c r="E90" s="228">
        <f t="shared" si="109"/>
        <v>0.5</v>
      </c>
      <c r="F90" s="271"/>
      <c r="G90" s="272"/>
      <c r="H90" s="16"/>
      <c r="I90" s="16"/>
      <c r="J90" s="16"/>
      <c r="K90" s="16"/>
      <c r="L90" s="16"/>
      <c r="M90" s="16"/>
      <c r="N90" s="16"/>
      <c r="O90" s="16"/>
      <c r="Z90" s="16"/>
      <c r="AE90" s="62" t="s">
        <v>120</v>
      </c>
      <c r="AF90" s="267">
        <v>1</v>
      </c>
      <c r="AG90" s="227">
        <v>7</v>
      </c>
      <c r="AH90" s="228">
        <f t="shared" si="110"/>
        <v>0.5</v>
      </c>
      <c r="AI90" s="271"/>
      <c r="AJ90" s="272"/>
      <c r="AK90" s="16"/>
      <c r="AL90" s="16"/>
      <c r="AM90" s="16"/>
      <c r="AN90" s="16"/>
      <c r="AO90" s="16"/>
      <c r="AP90" s="16"/>
      <c r="AQ90" s="16"/>
      <c r="AR90" s="16"/>
    </row>
    <row r="91" spans="1:45" x14ac:dyDescent="0.2">
      <c r="B91" s="248" t="s">
        <v>117</v>
      </c>
      <c r="C91" s="250"/>
      <c r="D91" s="234">
        <f>SUM(D86:D90)</f>
        <v>14</v>
      </c>
      <c r="E91" s="235">
        <f>SUM(E86:E90)</f>
        <v>1</v>
      </c>
      <c r="F91" s="250"/>
      <c r="G91" s="254"/>
      <c r="Z91" s="16"/>
      <c r="AE91" s="248" t="s">
        <v>117</v>
      </c>
      <c r="AF91" s="250"/>
      <c r="AG91" s="234">
        <f>SUM(AG86:AG90)</f>
        <v>14</v>
      </c>
      <c r="AH91" s="235">
        <f>SUM(AH86:AH90)</f>
        <v>1</v>
      </c>
      <c r="AI91" s="250"/>
      <c r="AJ91" s="254"/>
    </row>
    <row r="92" spans="1:45" x14ac:dyDescent="0.2">
      <c r="B92" s="16"/>
      <c r="C92" s="16"/>
      <c r="D92" s="16"/>
      <c r="E92" s="16"/>
      <c r="F92" s="16"/>
      <c r="G92" s="16"/>
      <c r="Z92" s="16"/>
      <c r="AE92" s="16"/>
      <c r="AF92" s="16"/>
      <c r="AG92" s="16"/>
      <c r="AH92" s="16"/>
      <c r="AI92" s="16"/>
      <c r="AJ92" s="16"/>
    </row>
    <row r="93" spans="1:45" x14ac:dyDescent="0.2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</row>
    <row r="94" spans="1:45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E94" s="16"/>
      <c r="AF94" s="16"/>
      <c r="AG94" s="16"/>
      <c r="AH94" s="34"/>
      <c r="AI94" s="135"/>
      <c r="AJ94" s="136"/>
      <c r="AK94" s="135"/>
      <c r="AL94" s="136"/>
      <c r="AM94" s="135"/>
      <c r="AN94" s="136"/>
      <c r="AO94" s="135"/>
      <c r="AP94" s="136"/>
      <c r="AQ94" s="135"/>
      <c r="AR94" s="136"/>
      <c r="AS94" s="16"/>
    </row>
    <row r="95" spans="1:45" x14ac:dyDescent="0.2">
      <c r="A95" s="16"/>
      <c r="B95" s="19"/>
      <c r="C95" s="16"/>
      <c r="D95" s="19"/>
      <c r="E95" s="16"/>
      <c r="F95" s="19"/>
      <c r="G95" s="16"/>
      <c r="H95" s="19"/>
      <c r="I95" s="16"/>
      <c r="J95" s="19"/>
      <c r="K95" s="16"/>
      <c r="L95" s="19"/>
      <c r="M95" s="16"/>
      <c r="N95" s="19"/>
      <c r="O95" s="16"/>
      <c r="P95" s="19"/>
      <c r="Q95" s="16"/>
      <c r="R95" s="19"/>
      <c r="S95" s="16"/>
      <c r="T95" s="19"/>
      <c r="U95" s="16"/>
      <c r="V95" s="19"/>
      <c r="W95" s="16"/>
      <c r="X95" s="17"/>
      <c r="Y95" s="18"/>
      <c r="Z95" s="16"/>
      <c r="AE95" s="16"/>
      <c r="AF95" s="16"/>
      <c r="AG95" s="240"/>
      <c r="AH95" s="34"/>
      <c r="AI95" s="22"/>
      <c r="AJ95" s="196"/>
      <c r="AK95" s="22"/>
      <c r="AL95" s="22"/>
      <c r="AM95" s="28"/>
      <c r="AN95" s="22"/>
      <c r="AO95" s="22"/>
      <c r="AP95" s="22"/>
      <c r="AQ95" s="28"/>
      <c r="AR95" s="22"/>
      <c r="AS95" s="16"/>
    </row>
    <row r="96" spans="1:45" ht="34" x14ac:dyDescent="0.4">
      <c r="A96" s="16"/>
      <c r="B96" s="27"/>
      <c r="C96" s="22"/>
      <c r="D96" s="28"/>
      <c r="E96" s="22"/>
      <c r="F96" s="28"/>
      <c r="G96" s="22"/>
      <c r="H96" s="22"/>
      <c r="I96" s="22"/>
      <c r="J96" s="28"/>
      <c r="K96" s="22"/>
      <c r="L96" s="28"/>
      <c r="M96" s="22"/>
      <c r="N96" s="28"/>
      <c r="O96" s="22"/>
      <c r="P96" s="28"/>
      <c r="Q96" s="22"/>
      <c r="R96" s="28"/>
      <c r="S96" s="22"/>
      <c r="T96" s="28"/>
      <c r="U96" s="22"/>
      <c r="V96" s="28"/>
      <c r="W96" s="16"/>
      <c r="X96" s="29"/>
      <c r="Y96" s="20"/>
      <c r="Z96" s="16"/>
      <c r="AD96" s="253"/>
      <c r="AE96" s="128"/>
      <c r="AF96" s="346"/>
      <c r="AG96" s="346"/>
      <c r="AH96" s="346" t="s">
        <v>131</v>
      </c>
      <c r="AI96" s="252"/>
      <c r="AJ96" s="346"/>
      <c r="AK96" s="346"/>
      <c r="AL96" s="346"/>
      <c r="AM96" s="305"/>
      <c r="AN96" s="347"/>
      <c r="AO96" s="297"/>
      <c r="AP96" s="250"/>
      <c r="AQ96" s="306"/>
      <c r="AR96" s="254"/>
      <c r="AS96" s="16"/>
    </row>
    <row r="97" spans="1:55" x14ac:dyDescent="0.2">
      <c r="A97" s="23"/>
      <c r="B97" s="16"/>
      <c r="C97" s="26"/>
      <c r="D97" s="16"/>
      <c r="E97" s="25"/>
      <c r="F97" s="16"/>
      <c r="G97" s="26"/>
      <c r="H97" s="16"/>
      <c r="I97" s="25"/>
      <c r="J97" s="16"/>
      <c r="K97" s="26"/>
      <c r="L97" s="16"/>
      <c r="M97" s="26"/>
      <c r="N97" s="16"/>
      <c r="O97" s="26"/>
      <c r="P97" s="16"/>
      <c r="Q97" s="26"/>
      <c r="R97" s="16"/>
      <c r="S97" s="25"/>
      <c r="T97" s="16"/>
      <c r="U97" s="26"/>
      <c r="V97" s="16"/>
      <c r="W97" s="26"/>
      <c r="X97" s="18"/>
      <c r="Y97" s="30"/>
      <c r="Z97" s="16"/>
      <c r="AD97" s="253"/>
      <c r="AE97" s="132"/>
      <c r="AF97" s="132"/>
      <c r="AG97" s="279" t="s">
        <v>115</v>
      </c>
      <c r="AH97" s="280" t="s">
        <v>116</v>
      </c>
      <c r="AI97" s="279" t="s">
        <v>115</v>
      </c>
      <c r="AJ97" s="280" t="s">
        <v>116</v>
      </c>
      <c r="AK97" s="279" t="s">
        <v>115</v>
      </c>
      <c r="AL97" s="280" t="s">
        <v>116</v>
      </c>
      <c r="AM97" s="279" t="s">
        <v>115</v>
      </c>
      <c r="AN97" s="280" t="s">
        <v>116</v>
      </c>
      <c r="AO97" s="279" t="s">
        <v>115</v>
      </c>
      <c r="AP97" s="280" t="s">
        <v>116</v>
      </c>
      <c r="AQ97" s="279" t="s">
        <v>115</v>
      </c>
      <c r="AR97" s="280" t="s">
        <v>116</v>
      </c>
      <c r="AS97" s="150"/>
      <c r="AT97" s="10"/>
      <c r="AV97" s="10"/>
      <c r="AX97" s="10"/>
      <c r="AZ97" s="10"/>
      <c r="BB97" s="38"/>
      <c r="BC97" s="11"/>
    </row>
    <row r="98" spans="1:55" ht="17" thickBot="1" x14ac:dyDescent="0.25">
      <c r="A98" s="23"/>
      <c r="B98" s="16"/>
      <c r="C98" s="26"/>
      <c r="D98" s="16"/>
      <c r="E98" s="25"/>
      <c r="F98" s="16"/>
      <c r="G98" s="26"/>
      <c r="H98" s="16"/>
      <c r="I98" s="25"/>
      <c r="J98" s="16"/>
      <c r="K98" s="26"/>
      <c r="L98" s="16"/>
      <c r="M98" s="26"/>
      <c r="N98" s="16"/>
      <c r="O98" s="26"/>
      <c r="P98" s="16"/>
      <c r="Q98" s="26"/>
      <c r="R98" s="16"/>
      <c r="S98" s="25"/>
      <c r="T98" s="16"/>
      <c r="U98" s="26"/>
      <c r="V98" s="16"/>
      <c r="W98" s="26"/>
      <c r="X98" s="18"/>
      <c r="Y98" s="30"/>
      <c r="Z98" s="16"/>
      <c r="AD98" s="253"/>
      <c r="AE98" s="16" t="s">
        <v>121</v>
      </c>
      <c r="AF98" s="201"/>
      <c r="AG98" s="308" t="s">
        <v>91</v>
      </c>
      <c r="AH98" s="169"/>
      <c r="AI98" s="217" t="s">
        <v>92</v>
      </c>
      <c r="AJ98" s="169"/>
      <c r="AK98" s="217" t="s">
        <v>93</v>
      </c>
      <c r="AL98" s="169"/>
      <c r="AM98" s="281" t="s">
        <v>95</v>
      </c>
      <c r="AN98" s="169"/>
      <c r="AO98" s="217" t="s">
        <v>96</v>
      </c>
      <c r="AP98" s="169"/>
      <c r="AQ98" s="217" t="s">
        <v>97</v>
      </c>
      <c r="AR98" s="533"/>
      <c r="AS98" s="22"/>
      <c r="AT98" s="28"/>
      <c r="AU98" s="22"/>
      <c r="AV98" s="28"/>
      <c r="AW98" s="22"/>
      <c r="AX98" s="28"/>
      <c r="AY98" s="22"/>
      <c r="AZ98" s="28"/>
      <c r="BA98" s="16"/>
      <c r="BB98" s="29"/>
      <c r="BC98" s="20"/>
    </row>
    <row r="99" spans="1:55" x14ac:dyDescent="0.2">
      <c r="A99" s="23"/>
      <c r="B99" s="16"/>
      <c r="C99" s="26"/>
      <c r="D99" s="16"/>
      <c r="E99" s="25"/>
      <c r="F99" s="16"/>
      <c r="G99" s="26"/>
      <c r="H99" s="16"/>
      <c r="I99" s="25"/>
      <c r="J99" s="16"/>
      <c r="K99" s="26"/>
      <c r="L99" s="16"/>
      <c r="M99" s="26"/>
      <c r="N99" s="16"/>
      <c r="O99" s="26"/>
      <c r="P99" s="16"/>
      <c r="Q99" s="26"/>
      <c r="R99" s="16"/>
      <c r="S99" s="25"/>
      <c r="T99" s="16"/>
      <c r="U99" s="26"/>
      <c r="V99" s="16"/>
      <c r="W99" s="26"/>
      <c r="X99" s="18"/>
      <c r="Y99" s="30"/>
      <c r="Z99" s="16"/>
      <c r="AD99" s="253"/>
      <c r="AE99" s="59" t="s">
        <v>120</v>
      </c>
      <c r="AF99" s="82">
        <v>5</v>
      </c>
      <c r="AG99" s="110">
        <v>41</v>
      </c>
      <c r="AH99" s="320">
        <f>AG99/43</f>
        <v>0.95348837209302328</v>
      </c>
      <c r="AI99" s="321">
        <v>134</v>
      </c>
      <c r="AJ99" s="322">
        <v>1</v>
      </c>
      <c r="AK99" s="321">
        <v>154</v>
      </c>
      <c r="AL99" s="320">
        <f>AK99/158</f>
        <v>0.97468354430379744</v>
      </c>
      <c r="AM99" s="321">
        <v>3</v>
      </c>
      <c r="AN99" s="322">
        <v>1</v>
      </c>
      <c r="AO99" s="321">
        <v>23</v>
      </c>
      <c r="AP99" s="320">
        <f>AO99/25</f>
        <v>0.92</v>
      </c>
      <c r="AQ99" s="323">
        <v>419</v>
      </c>
      <c r="AR99" s="113">
        <f>AQ99/499</f>
        <v>0.83967935871743482</v>
      </c>
      <c r="AS99" s="26"/>
      <c r="AT99" s="16"/>
      <c r="AU99" s="26"/>
      <c r="AV99" s="16"/>
      <c r="AW99" s="25"/>
      <c r="AX99" s="16"/>
      <c r="AY99" s="26"/>
      <c r="AZ99" s="16"/>
      <c r="BA99" s="26"/>
      <c r="BB99" s="18"/>
      <c r="BC99" s="30"/>
    </row>
    <row r="100" spans="1:55" ht="17" thickBot="1" x14ac:dyDescent="0.25">
      <c r="A100" s="23"/>
      <c r="B100" s="16"/>
      <c r="C100" s="26"/>
      <c r="D100" s="16"/>
      <c r="E100" s="25"/>
      <c r="F100" s="16"/>
      <c r="G100" s="26"/>
      <c r="H100" s="16"/>
      <c r="I100" s="25"/>
      <c r="J100" s="16"/>
      <c r="K100" s="26"/>
      <c r="L100" s="16"/>
      <c r="M100" s="26"/>
      <c r="N100" s="16"/>
      <c r="O100" s="26"/>
      <c r="P100" s="16"/>
      <c r="Q100" s="26"/>
      <c r="R100" s="16"/>
      <c r="S100" s="25"/>
      <c r="T100" s="16"/>
      <c r="U100" s="26"/>
      <c r="V100" s="16"/>
      <c r="W100" s="26"/>
      <c r="X100" s="18"/>
      <c r="Y100" s="30"/>
      <c r="Z100" s="16"/>
      <c r="AD100" s="253"/>
      <c r="AE100" s="59" t="s">
        <v>120</v>
      </c>
      <c r="AF100" s="82">
        <v>4</v>
      </c>
      <c r="AG100" s="114">
        <v>1</v>
      </c>
      <c r="AH100" s="324">
        <f t="shared" ref="AH100:AH104" si="111">AG100/43</f>
        <v>2.3255813953488372E-2</v>
      </c>
      <c r="AI100" s="325">
        <v>0</v>
      </c>
      <c r="AJ100" s="326">
        <v>0</v>
      </c>
      <c r="AK100" s="325">
        <v>2</v>
      </c>
      <c r="AL100" s="324">
        <f t="shared" ref="AL100:AL106" si="112">AK100/158</f>
        <v>1.2658227848101266E-2</v>
      </c>
      <c r="AM100" s="325">
        <v>0</v>
      </c>
      <c r="AN100" s="326">
        <v>0</v>
      </c>
      <c r="AO100" s="325">
        <v>0</v>
      </c>
      <c r="AP100" s="324">
        <f t="shared" ref="AP100:AP106" si="113">AO100/25</f>
        <v>0</v>
      </c>
      <c r="AQ100" s="336">
        <v>71</v>
      </c>
      <c r="AR100" s="117">
        <f t="shared" ref="AR100:AR106" si="114">AQ100/499</f>
        <v>0.14228456913827656</v>
      </c>
      <c r="AS100" s="26"/>
      <c r="AT100" s="16"/>
      <c r="AU100" s="26"/>
      <c r="AV100" s="16"/>
      <c r="AW100" s="25"/>
      <c r="AX100" s="16"/>
      <c r="AY100" s="26"/>
      <c r="AZ100" s="16"/>
      <c r="BA100" s="26"/>
      <c r="BB100" s="18"/>
      <c r="BC100" s="30"/>
    </row>
    <row r="101" spans="1:55" x14ac:dyDescent="0.2">
      <c r="A101" s="23"/>
      <c r="B101" s="16"/>
      <c r="C101" s="26"/>
      <c r="D101" s="16"/>
      <c r="E101" s="25"/>
      <c r="F101" s="16"/>
      <c r="G101" s="26"/>
      <c r="H101" s="16"/>
      <c r="I101" s="25"/>
      <c r="J101" s="16"/>
      <c r="K101" s="26"/>
      <c r="L101" s="16"/>
      <c r="M101" s="26"/>
      <c r="N101" s="16"/>
      <c r="O101" s="26"/>
      <c r="P101" s="16"/>
      <c r="Q101" s="26"/>
      <c r="R101" s="16"/>
      <c r="S101" s="25"/>
      <c r="T101" s="16"/>
      <c r="U101" s="26"/>
      <c r="V101" s="16"/>
      <c r="W101" s="26"/>
      <c r="X101" s="18"/>
      <c r="Y101" s="30"/>
      <c r="Z101" s="16"/>
      <c r="AD101" s="253"/>
      <c r="AE101" s="59" t="s">
        <v>120</v>
      </c>
      <c r="AF101" s="82">
        <v>3</v>
      </c>
      <c r="AG101" s="282">
        <v>0</v>
      </c>
      <c r="AH101" s="224">
        <f t="shared" si="111"/>
        <v>0</v>
      </c>
      <c r="AI101" s="282">
        <v>0</v>
      </c>
      <c r="AJ101" s="310">
        <v>0</v>
      </c>
      <c r="AK101" s="282">
        <v>0</v>
      </c>
      <c r="AL101" s="224">
        <f t="shared" si="112"/>
        <v>0</v>
      </c>
      <c r="AM101" s="282">
        <v>0</v>
      </c>
      <c r="AN101" s="310">
        <v>0</v>
      </c>
      <c r="AO101" s="282">
        <v>2</v>
      </c>
      <c r="AP101" s="224">
        <f t="shared" si="113"/>
        <v>0.08</v>
      </c>
      <c r="AQ101" s="282">
        <v>9</v>
      </c>
      <c r="AR101" s="224">
        <f t="shared" si="114"/>
        <v>1.8036072144288578E-2</v>
      </c>
      <c r="AS101" s="26"/>
      <c r="AT101" s="16"/>
      <c r="AU101" s="26"/>
      <c r="AV101" s="16"/>
      <c r="AW101" s="25"/>
      <c r="AX101" s="16"/>
      <c r="AY101" s="26"/>
      <c r="AZ101" s="16"/>
      <c r="BA101" s="26"/>
      <c r="BB101" s="18"/>
      <c r="BC101" s="30"/>
    </row>
    <row r="102" spans="1:55" x14ac:dyDescent="0.2">
      <c r="A102" s="23"/>
      <c r="B102" s="16"/>
      <c r="C102" s="26"/>
      <c r="D102" s="16"/>
      <c r="E102" s="25"/>
      <c r="F102" s="16"/>
      <c r="G102" s="26"/>
      <c r="H102" s="16"/>
      <c r="I102" s="25"/>
      <c r="J102" s="16"/>
      <c r="K102" s="26"/>
      <c r="L102" s="16"/>
      <c r="M102" s="26"/>
      <c r="N102" s="16"/>
      <c r="O102" s="26"/>
      <c r="P102" s="16"/>
      <c r="Q102" s="26"/>
      <c r="R102" s="16"/>
      <c r="S102" s="25"/>
      <c r="T102" s="16"/>
      <c r="U102" s="26"/>
      <c r="V102" s="16"/>
      <c r="W102" s="26"/>
      <c r="X102" s="18"/>
      <c r="Y102" s="30"/>
      <c r="Z102" s="16"/>
      <c r="AD102" s="253"/>
      <c r="AE102" s="59" t="s">
        <v>120</v>
      </c>
      <c r="AF102" s="82">
        <v>2</v>
      </c>
      <c r="AG102" s="282">
        <v>1</v>
      </c>
      <c r="AH102" s="224">
        <f t="shared" si="111"/>
        <v>2.3255813953488372E-2</v>
      </c>
      <c r="AI102" s="282">
        <v>0</v>
      </c>
      <c r="AJ102" s="310">
        <v>0</v>
      </c>
      <c r="AK102" s="282">
        <v>2</v>
      </c>
      <c r="AL102" s="224">
        <f t="shared" si="112"/>
        <v>1.2658227848101266E-2</v>
      </c>
      <c r="AM102" s="282">
        <v>0</v>
      </c>
      <c r="AN102" s="310">
        <v>0</v>
      </c>
      <c r="AO102" s="282">
        <v>0</v>
      </c>
      <c r="AP102" s="224">
        <f t="shared" si="113"/>
        <v>0</v>
      </c>
      <c r="AQ102" s="282">
        <v>0</v>
      </c>
      <c r="AR102" s="224">
        <f t="shared" si="114"/>
        <v>0</v>
      </c>
      <c r="AS102" s="26"/>
      <c r="AT102" s="16"/>
      <c r="AU102" s="26"/>
      <c r="AV102" s="16"/>
      <c r="AW102" s="25"/>
      <c r="AX102" s="16"/>
      <c r="AY102" s="26"/>
      <c r="AZ102" s="16"/>
      <c r="BA102" s="26"/>
      <c r="BB102" s="18"/>
      <c r="BC102" s="30"/>
    </row>
    <row r="103" spans="1:55" x14ac:dyDescent="0.2">
      <c r="A103" s="23"/>
      <c r="B103" s="16"/>
      <c r="C103" s="26"/>
      <c r="D103" s="16"/>
      <c r="E103" s="25"/>
      <c r="F103" s="16"/>
      <c r="G103" s="26"/>
      <c r="H103" s="16"/>
      <c r="I103" s="25"/>
      <c r="J103" s="16"/>
      <c r="K103" s="26"/>
      <c r="L103" s="16"/>
      <c r="M103" s="26"/>
      <c r="N103" s="16"/>
      <c r="O103" s="26"/>
      <c r="P103" s="16"/>
      <c r="Q103" s="26"/>
      <c r="R103" s="16"/>
      <c r="S103" s="25"/>
      <c r="T103" s="16"/>
      <c r="U103" s="26"/>
      <c r="V103" s="16"/>
      <c r="W103" s="26"/>
      <c r="X103" s="18"/>
      <c r="Y103" s="30"/>
      <c r="Z103" s="16"/>
      <c r="AD103" s="253"/>
      <c r="AE103" s="59" t="s">
        <v>120</v>
      </c>
      <c r="AF103" s="82">
        <v>1</v>
      </c>
      <c r="AG103" s="282">
        <v>0</v>
      </c>
      <c r="AH103" s="224">
        <f>AG103/43</f>
        <v>0</v>
      </c>
      <c r="AI103" s="282">
        <v>0</v>
      </c>
      <c r="AJ103" s="310">
        <v>0</v>
      </c>
      <c r="AK103" s="282">
        <v>0</v>
      </c>
      <c r="AL103" s="224">
        <f t="shared" si="112"/>
        <v>0</v>
      </c>
      <c r="AM103" s="282">
        <v>0</v>
      </c>
      <c r="AN103" s="310">
        <v>0</v>
      </c>
      <c r="AO103" s="282">
        <v>0</v>
      </c>
      <c r="AP103" s="224">
        <f t="shared" si="113"/>
        <v>0</v>
      </c>
      <c r="AQ103" s="282">
        <v>0</v>
      </c>
      <c r="AR103" s="224">
        <f t="shared" si="114"/>
        <v>0</v>
      </c>
      <c r="AS103" s="26"/>
      <c r="AT103" s="16"/>
      <c r="AU103" s="26"/>
      <c r="AV103" s="16"/>
      <c r="AW103" s="25"/>
      <c r="AX103" s="16"/>
      <c r="AY103" s="26"/>
      <c r="AZ103" s="16"/>
      <c r="BA103" s="26"/>
      <c r="BB103" s="18"/>
      <c r="BC103" s="30"/>
    </row>
    <row r="104" spans="1:55" x14ac:dyDescent="0.2">
      <c r="A104" s="23"/>
      <c r="B104" s="16"/>
      <c r="C104" s="26"/>
      <c r="D104" s="16"/>
      <c r="E104" s="25"/>
      <c r="F104" s="16"/>
      <c r="G104" s="26"/>
      <c r="H104" s="16"/>
      <c r="I104" s="25"/>
      <c r="J104" s="16"/>
      <c r="K104" s="26"/>
      <c r="L104" s="16"/>
      <c r="M104" s="26"/>
      <c r="N104" s="16"/>
      <c r="O104" s="26"/>
      <c r="P104" s="16"/>
      <c r="Q104" s="26"/>
      <c r="R104" s="16"/>
      <c r="S104" s="25"/>
      <c r="T104" s="16"/>
      <c r="U104" s="26"/>
      <c r="V104" s="16"/>
      <c r="W104" s="26"/>
      <c r="X104" s="18"/>
      <c r="Y104" s="30"/>
      <c r="Z104" s="16"/>
      <c r="AD104" s="253"/>
      <c r="AE104" s="250" t="s">
        <v>117</v>
      </c>
      <c r="AF104" s="238"/>
      <c r="AG104" s="309">
        <f>SUM(AG99:AG103)</f>
        <v>43</v>
      </c>
      <c r="AH104" s="236">
        <f t="shared" ref="AH104" si="115">SUM(AH99:AH103)</f>
        <v>1</v>
      </c>
      <c r="AI104" s="309">
        <f t="shared" ref="AI104" si="116">SUM(AI99:AI103)</f>
        <v>134</v>
      </c>
      <c r="AJ104" s="236">
        <f t="shared" ref="AJ104" si="117">SUM(AJ99:AJ103)</f>
        <v>1</v>
      </c>
      <c r="AK104" s="309">
        <f t="shared" ref="AK104" si="118">SUM(AK99:AK103)</f>
        <v>158</v>
      </c>
      <c r="AL104" s="236">
        <f t="shared" ref="AL104" si="119">SUM(AL99:AL103)</f>
        <v>0.99999999999999989</v>
      </c>
      <c r="AM104" s="309">
        <f t="shared" ref="AM104" si="120">SUM(AM99:AM103)</f>
        <v>3</v>
      </c>
      <c r="AN104" s="236">
        <f t="shared" ref="AN104" si="121">SUM(AN99:AN103)</f>
        <v>1</v>
      </c>
      <c r="AO104" s="309">
        <f t="shared" ref="AO104" si="122">SUM(AO99:AO103)</f>
        <v>25</v>
      </c>
      <c r="AP104" s="236">
        <f t="shared" ref="AP104" si="123">SUM(AP99:AP103)</f>
        <v>1</v>
      </c>
      <c r="AQ104" s="309">
        <f t="shared" ref="AQ104" si="124">SUM(AQ99:AQ103)</f>
        <v>499</v>
      </c>
      <c r="AR104" s="236">
        <f t="shared" ref="AR104" si="125">SUM(AR99:AR103)</f>
        <v>1</v>
      </c>
      <c r="AS104" s="26"/>
      <c r="AT104" s="16"/>
      <c r="AU104" s="26"/>
      <c r="AV104" s="16"/>
      <c r="AW104" s="25"/>
      <c r="AX104" s="16"/>
      <c r="AY104" s="26"/>
      <c r="AZ104" s="16"/>
      <c r="BA104" s="26"/>
      <c r="BB104" s="18"/>
      <c r="BC104" s="30"/>
    </row>
    <row r="105" spans="1:55" x14ac:dyDescent="0.2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D105" s="253"/>
      <c r="AE105" s="59"/>
      <c r="AF105" s="16"/>
      <c r="AG105" s="286" t="s">
        <v>115</v>
      </c>
      <c r="AH105" s="307" t="s">
        <v>116</v>
      </c>
      <c r="AI105" s="286" t="s">
        <v>115</v>
      </c>
      <c r="AJ105" s="307" t="s">
        <v>116</v>
      </c>
      <c r="AK105" s="286" t="s">
        <v>115</v>
      </c>
      <c r="AL105" s="307" t="s">
        <v>116</v>
      </c>
      <c r="AM105" s="286" t="s">
        <v>115</v>
      </c>
      <c r="AN105" s="307" t="s">
        <v>116</v>
      </c>
      <c r="AO105" s="278" t="s">
        <v>115</v>
      </c>
      <c r="AP105" s="144" t="s">
        <v>116</v>
      </c>
      <c r="AQ105" s="286" t="s">
        <v>115</v>
      </c>
      <c r="AR105" s="307" t="s">
        <v>116</v>
      </c>
      <c r="AS105" s="16"/>
    </row>
    <row r="106" spans="1:55" ht="17" thickBot="1" x14ac:dyDescent="0.25">
      <c r="AD106" s="253"/>
      <c r="AE106" s="16" t="s">
        <v>121</v>
      </c>
      <c r="AF106" s="16"/>
      <c r="AG106" s="217" t="s">
        <v>100</v>
      </c>
      <c r="AH106" s="169"/>
      <c r="AI106" s="217" t="s">
        <v>102</v>
      </c>
      <c r="AJ106" s="169"/>
      <c r="AK106" s="217" t="s">
        <v>106</v>
      </c>
      <c r="AL106" s="169"/>
      <c r="AM106" s="217" t="s">
        <v>107</v>
      </c>
      <c r="AN106" s="142"/>
      <c r="AO106" s="190" t="s">
        <v>98</v>
      </c>
      <c r="AP106" s="60"/>
      <c r="AQ106" s="288" t="s">
        <v>94</v>
      </c>
      <c r="AR106" s="311"/>
      <c r="AS106" s="16"/>
    </row>
    <row r="107" spans="1:55" x14ac:dyDescent="0.2">
      <c r="AD107" s="253"/>
      <c r="AE107" s="59" t="s">
        <v>120</v>
      </c>
      <c r="AF107" s="82">
        <v>5</v>
      </c>
      <c r="AG107" s="110">
        <v>19</v>
      </c>
      <c r="AH107" s="320">
        <f>AG107/21</f>
        <v>0.90476190476190477</v>
      </c>
      <c r="AI107" s="321">
        <v>5</v>
      </c>
      <c r="AJ107" s="322">
        <v>1</v>
      </c>
      <c r="AK107" s="321">
        <v>437</v>
      </c>
      <c r="AL107" s="320">
        <f>AK107/475</f>
        <v>0.92</v>
      </c>
      <c r="AM107" s="321">
        <v>53</v>
      </c>
      <c r="AN107" s="320">
        <f>AM107/73</f>
        <v>0.72602739726027399</v>
      </c>
      <c r="AO107" s="321">
        <v>29</v>
      </c>
      <c r="AP107" s="113">
        <f>AO107/30</f>
        <v>0.96666666666666667</v>
      </c>
      <c r="AQ107" s="256">
        <v>36</v>
      </c>
      <c r="AR107" s="257">
        <f>AQ107/77</f>
        <v>0.46753246753246752</v>
      </c>
      <c r="AS107" s="16"/>
    </row>
    <row r="108" spans="1:55" ht="17" thickBot="1" x14ac:dyDescent="0.25">
      <c r="AD108" s="253"/>
      <c r="AE108" s="59" t="s">
        <v>120</v>
      </c>
      <c r="AF108" s="82">
        <v>4</v>
      </c>
      <c r="AG108" s="114">
        <v>0</v>
      </c>
      <c r="AH108" s="324">
        <f t="shared" ref="AH108:AH112" si="126">AG108/21</f>
        <v>0</v>
      </c>
      <c r="AI108" s="325">
        <v>0</v>
      </c>
      <c r="AJ108" s="326">
        <v>0</v>
      </c>
      <c r="AK108" s="325">
        <v>34</v>
      </c>
      <c r="AL108" s="324">
        <f t="shared" ref="AL108:AL112" si="127">AK108/475</f>
        <v>7.1578947368421048E-2</v>
      </c>
      <c r="AM108" s="325">
        <v>18</v>
      </c>
      <c r="AN108" s="324">
        <f t="shared" ref="AN108:AN112" si="128">AM108/73</f>
        <v>0.24657534246575341</v>
      </c>
      <c r="AO108" s="325">
        <v>1</v>
      </c>
      <c r="AP108" s="117">
        <f t="shared" ref="AP108:AP112" si="129">AO108/30</f>
        <v>3.3333333333333333E-2</v>
      </c>
      <c r="AQ108" s="33">
        <v>25</v>
      </c>
      <c r="AR108" s="141">
        <f t="shared" ref="AR108:AR112" si="130">AQ108/77</f>
        <v>0.32467532467532467</v>
      </c>
      <c r="AS108" s="16"/>
      <c r="AT108" s="16"/>
      <c r="AU108" s="16"/>
      <c r="AV108" s="16"/>
    </row>
    <row r="109" spans="1:55" x14ac:dyDescent="0.2">
      <c r="AD109" s="253"/>
      <c r="AE109" s="59" t="s">
        <v>120</v>
      </c>
      <c r="AF109" s="82">
        <v>3</v>
      </c>
      <c r="AG109" s="282">
        <v>2</v>
      </c>
      <c r="AH109" s="224">
        <f t="shared" si="126"/>
        <v>9.5238095238095233E-2</v>
      </c>
      <c r="AI109" s="282">
        <v>0</v>
      </c>
      <c r="AJ109" s="310">
        <v>0</v>
      </c>
      <c r="AK109" s="282">
        <v>4</v>
      </c>
      <c r="AL109" s="224">
        <f t="shared" si="127"/>
        <v>8.4210526315789472E-3</v>
      </c>
      <c r="AM109" s="282">
        <v>0</v>
      </c>
      <c r="AN109" s="224">
        <f t="shared" si="128"/>
        <v>0</v>
      </c>
      <c r="AO109" s="282">
        <v>0</v>
      </c>
      <c r="AP109" s="224">
        <f t="shared" si="129"/>
        <v>0</v>
      </c>
      <c r="AQ109" s="215">
        <v>12</v>
      </c>
      <c r="AR109" s="141">
        <f t="shared" si="130"/>
        <v>0.15584415584415584</v>
      </c>
      <c r="AS109" s="16"/>
      <c r="AT109" s="16"/>
      <c r="AU109" s="183"/>
      <c r="AV109" s="150"/>
    </row>
    <row r="110" spans="1:55" x14ac:dyDescent="0.2">
      <c r="AD110" s="253"/>
      <c r="AE110" s="59" t="s">
        <v>120</v>
      </c>
      <c r="AF110" s="82">
        <v>2</v>
      </c>
      <c r="AG110" s="282">
        <v>0</v>
      </c>
      <c r="AH110" s="224">
        <f t="shared" si="126"/>
        <v>0</v>
      </c>
      <c r="AI110" s="282">
        <v>0</v>
      </c>
      <c r="AJ110" s="310">
        <v>0</v>
      </c>
      <c r="AK110" s="282">
        <v>0</v>
      </c>
      <c r="AL110" s="224">
        <f t="shared" si="127"/>
        <v>0</v>
      </c>
      <c r="AM110" s="282">
        <v>1</v>
      </c>
      <c r="AN110" s="224">
        <f t="shared" si="128"/>
        <v>1.3698630136986301E-2</v>
      </c>
      <c r="AO110" s="282">
        <v>0</v>
      </c>
      <c r="AP110" s="224">
        <f t="shared" si="129"/>
        <v>0</v>
      </c>
      <c r="AQ110" s="215">
        <v>3</v>
      </c>
      <c r="AR110" s="141">
        <f t="shared" si="130"/>
        <v>3.896103896103896E-2</v>
      </c>
      <c r="AS110" s="16"/>
      <c r="AT110" s="16"/>
      <c r="AU110" s="29"/>
      <c r="AV110" s="20"/>
    </row>
    <row r="111" spans="1:55" x14ac:dyDescent="0.2">
      <c r="AD111" s="253"/>
      <c r="AE111" s="59" t="s">
        <v>120</v>
      </c>
      <c r="AF111" s="82">
        <v>1</v>
      </c>
      <c r="AG111" s="282">
        <v>0</v>
      </c>
      <c r="AH111" s="224">
        <f t="shared" si="126"/>
        <v>0</v>
      </c>
      <c r="AI111" s="282">
        <v>0</v>
      </c>
      <c r="AJ111" s="310">
        <v>0</v>
      </c>
      <c r="AK111" s="282">
        <v>0</v>
      </c>
      <c r="AL111" s="224">
        <f t="shared" si="127"/>
        <v>0</v>
      </c>
      <c r="AM111" s="282">
        <v>1</v>
      </c>
      <c r="AN111" s="224">
        <f t="shared" si="128"/>
        <v>1.3698630136986301E-2</v>
      </c>
      <c r="AO111" s="282">
        <v>0</v>
      </c>
      <c r="AP111" s="224">
        <f t="shared" si="129"/>
        <v>0</v>
      </c>
      <c r="AQ111" s="227">
        <v>1</v>
      </c>
      <c r="AR111" s="228">
        <f t="shared" si="130"/>
        <v>1.2987012987012988E-2</v>
      </c>
      <c r="AS111" s="16"/>
      <c r="AT111" s="16"/>
      <c r="AU111" s="18"/>
      <c r="AV111" s="30"/>
    </row>
    <row r="112" spans="1:55" x14ac:dyDescent="0.2">
      <c r="AD112" s="253"/>
      <c r="AE112" s="250" t="s">
        <v>117</v>
      </c>
      <c r="AF112" s="250"/>
      <c r="AG112" s="327">
        <f>SUM(AG107:AG111)</f>
        <v>21</v>
      </c>
      <c r="AH112" s="328">
        <f t="shared" ref="AH112" si="131">SUM(AH107:AH111)</f>
        <v>1</v>
      </c>
      <c r="AI112" s="327">
        <f t="shared" ref="AI112" si="132">SUM(AI107:AI111)</f>
        <v>5</v>
      </c>
      <c r="AJ112" s="328">
        <f t="shared" ref="AJ112" si="133">SUM(AJ107:AJ111)</f>
        <v>1</v>
      </c>
      <c r="AK112" s="327">
        <f t="shared" ref="AK112" si="134">SUM(AK107:AK111)</f>
        <v>475</v>
      </c>
      <c r="AL112" s="328">
        <f t="shared" ref="AL112" si="135">SUM(AL107:AL111)</f>
        <v>1</v>
      </c>
      <c r="AM112" s="327">
        <f t="shared" ref="AM112" si="136">SUM(AM107:AM111)</f>
        <v>73</v>
      </c>
      <c r="AN112" s="328">
        <f t="shared" ref="AN112" si="137">SUM(AN107:AN111)</f>
        <v>1</v>
      </c>
      <c r="AO112" s="327">
        <f t="shared" ref="AO112" si="138">SUM(AO107:AO111)</f>
        <v>30</v>
      </c>
      <c r="AP112" s="328">
        <f t="shared" ref="AP112" si="139">SUM(AP107:AP111)</f>
        <v>1</v>
      </c>
      <c r="AQ112" s="381">
        <f t="shared" ref="AQ112" si="140">SUM(AQ107:AQ111)</f>
        <v>77</v>
      </c>
      <c r="AR112" s="382">
        <f t="shared" ref="AR112" si="141">SUM(AR107:AR111)</f>
        <v>1</v>
      </c>
      <c r="AS112" s="16"/>
      <c r="AT112" s="16"/>
      <c r="AU112" s="18"/>
      <c r="AV112" s="30"/>
    </row>
    <row r="113" spans="31:48" x14ac:dyDescent="0.2">
      <c r="AE113" s="16"/>
      <c r="AF113" s="35"/>
      <c r="AG113" s="303"/>
      <c r="AH113" s="303"/>
      <c r="AI113" s="303"/>
      <c r="AJ113" s="303"/>
      <c r="AK113" s="135"/>
      <c r="AL113" s="136"/>
      <c r="AM113" s="135"/>
      <c r="AN113" s="136"/>
      <c r="AO113" s="135"/>
      <c r="AP113" s="136"/>
      <c r="AQ113" s="135"/>
      <c r="AR113" s="136"/>
      <c r="AS113" s="16"/>
      <c r="AT113" s="16"/>
      <c r="AU113" s="18"/>
      <c r="AV113" s="30"/>
    </row>
    <row r="114" spans="31:48" x14ac:dyDescent="0.2">
      <c r="AE114" s="16"/>
      <c r="AF114" s="35"/>
      <c r="AG114" s="303"/>
      <c r="AH114" s="303"/>
      <c r="AI114" s="303"/>
      <c r="AJ114" s="303"/>
      <c r="AK114" s="28"/>
      <c r="AL114" s="22"/>
      <c r="AM114" s="28"/>
      <c r="AN114" s="22"/>
      <c r="AO114" s="28"/>
      <c r="AP114" s="22"/>
      <c r="AQ114" s="28"/>
      <c r="AR114" s="22"/>
      <c r="AS114" s="16"/>
      <c r="AT114" s="16"/>
      <c r="AU114" s="18"/>
      <c r="AV114" s="30"/>
    </row>
    <row r="115" spans="31:48" x14ac:dyDescent="0.2">
      <c r="AE115" s="16"/>
      <c r="AF115" s="34"/>
      <c r="AG115" s="19"/>
      <c r="AH115" s="16"/>
      <c r="AI115" s="16"/>
      <c r="AJ115" s="16"/>
      <c r="AK115" s="18"/>
      <c r="AL115" s="30"/>
      <c r="AM115" s="16"/>
      <c r="AN115" s="25"/>
      <c r="AO115" s="18"/>
      <c r="AP115" s="30"/>
      <c r="AQ115" s="16"/>
      <c r="AR115" s="25"/>
      <c r="AS115" s="16"/>
      <c r="AT115" s="16"/>
      <c r="AU115" s="18"/>
      <c r="AV115" s="30"/>
    </row>
    <row r="116" spans="31:48" x14ac:dyDescent="0.2">
      <c r="AE116" s="16"/>
      <c r="AF116" s="34"/>
      <c r="AG116" s="183"/>
      <c r="AH116" s="300"/>
      <c r="AI116" s="183"/>
      <c r="AJ116" s="300"/>
      <c r="AK116" s="18"/>
      <c r="AL116" s="30"/>
      <c r="AM116" s="16"/>
      <c r="AN116" s="25"/>
      <c r="AO116" s="18"/>
      <c r="AP116" s="30"/>
      <c r="AQ116" s="16"/>
      <c r="AR116" s="25"/>
      <c r="AS116" s="16"/>
      <c r="AT116" s="16"/>
      <c r="AU116" s="16"/>
      <c r="AV116" s="16"/>
    </row>
    <row r="117" spans="31:48" x14ac:dyDescent="0.2">
      <c r="AE117" s="16"/>
      <c r="AF117" s="34"/>
      <c r="AG117" s="22"/>
      <c r="AH117" s="22"/>
      <c r="AI117" s="28"/>
      <c r="AJ117" s="22"/>
      <c r="AK117" s="18"/>
      <c r="AL117" s="30"/>
      <c r="AM117" s="16"/>
      <c r="AN117" s="25"/>
      <c r="AO117" s="18"/>
      <c r="AP117" s="30"/>
      <c r="AQ117" s="16"/>
      <c r="AR117" s="25"/>
      <c r="AS117" s="16"/>
      <c r="AT117" s="16"/>
      <c r="AU117" s="16"/>
      <c r="AV117" s="16"/>
    </row>
    <row r="118" spans="31:48" x14ac:dyDescent="0.2">
      <c r="AE118" s="16"/>
      <c r="AF118" s="35"/>
      <c r="AG118" s="18"/>
      <c r="AH118" s="30"/>
      <c r="AI118" s="18"/>
      <c r="AJ118" s="30"/>
      <c r="AK118" s="18"/>
      <c r="AL118" s="30"/>
      <c r="AM118" s="16"/>
      <c r="AN118" s="25"/>
      <c r="AO118" s="18"/>
      <c r="AP118" s="30"/>
      <c r="AQ118" s="16"/>
      <c r="AR118" s="25"/>
      <c r="AS118" s="16"/>
    </row>
    <row r="119" spans="31:48" x14ac:dyDescent="0.2">
      <c r="AE119" s="16"/>
      <c r="AF119" s="35"/>
      <c r="AG119" s="18"/>
      <c r="AH119" s="30"/>
      <c r="AI119" s="18"/>
      <c r="AJ119" s="30"/>
      <c r="AK119" s="18"/>
      <c r="AL119" s="30"/>
      <c r="AM119" s="16"/>
      <c r="AN119" s="243"/>
      <c r="AO119" s="18"/>
      <c r="AP119" s="30"/>
      <c r="AQ119" s="16"/>
      <c r="AR119" s="25"/>
      <c r="AS119" s="16"/>
    </row>
    <row r="120" spans="31:48" x14ac:dyDescent="0.2">
      <c r="AE120" s="16"/>
      <c r="AF120" s="35"/>
      <c r="AG120" s="18"/>
      <c r="AH120" s="30"/>
      <c r="AI120" s="18"/>
      <c r="AJ120" s="30"/>
      <c r="AK120" s="18"/>
      <c r="AL120" s="30"/>
      <c r="AM120" s="16"/>
      <c r="AN120" s="25"/>
      <c r="AO120" s="18"/>
      <c r="AP120" s="30"/>
      <c r="AQ120" s="16"/>
      <c r="AR120" s="25"/>
      <c r="AS120" s="16"/>
    </row>
    <row r="121" spans="31:48" x14ac:dyDescent="0.2">
      <c r="AE121" s="16"/>
      <c r="AF121" s="35"/>
      <c r="AG121" s="18"/>
      <c r="AH121" s="30"/>
      <c r="AI121" s="18"/>
      <c r="AJ121" s="30"/>
      <c r="AK121" s="18"/>
      <c r="AL121" s="30"/>
      <c r="AM121" s="16"/>
      <c r="AN121" s="25"/>
      <c r="AO121" s="18"/>
      <c r="AP121" s="30"/>
      <c r="AQ121" s="16"/>
      <c r="AR121" s="25"/>
      <c r="AS121" s="16"/>
    </row>
    <row r="122" spans="31:48" x14ac:dyDescent="0.2">
      <c r="AE122" s="16"/>
      <c r="AF122" s="35"/>
      <c r="AG122" s="18"/>
      <c r="AH122" s="30"/>
      <c r="AI122" s="18"/>
      <c r="AJ122" s="30"/>
      <c r="AK122" s="135"/>
      <c r="AL122" s="136"/>
      <c r="AM122" s="135"/>
      <c r="AN122" s="16"/>
      <c r="AO122" s="135"/>
      <c r="AP122" s="136"/>
      <c r="AQ122" s="16"/>
      <c r="AR122" s="16"/>
      <c r="AS122" s="16"/>
    </row>
    <row r="123" spans="31:48" x14ac:dyDescent="0.2">
      <c r="AE123" s="16"/>
      <c r="AF123" s="16"/>
      <c r="AG123" s="298"/>
      <c r="AH123" s="299"/>
      <c r="AI123" s="298"/>
      <c r="AJ123" s="299"/>
      <c r="AK123" s="28"/>
      <c r="AL123" s="22"/>
      <c r="AM123" s="28"/>
      <c r="AN123" s="22"/>
      <c r="AO123" s="28"/>
      <c r="AP123" s="22"/>
      <c r="AQ123" s="16"/>
      <c r="AR123" s="16"/>
      <c r="AS123" s="16"/>
    </row>
    <row r="124" spans="31:48" x14ac:dyDescent="0.2">
      <c r="AE124" s="16"/>
      <c r="AF124" s="34"/>
      <c r="AG124" s="183"/>
      <c r="AH124" s="150"/>
      <c r="AI124" s="16"/>
      <c r="AJ124" s="25"/>
      <c r="AK124" s="16"/>
      <c r="AL124" s="25"/>
      <c r="AM124" s="16"/>
      <c r="AN124" s="25"/>
      <c r="AO124" s="18"/>
      <c r="AP124" s="30"/>
      <c r="AQ124" s="16"/>
      <c r="AR124" s="16"/>
      <c r="AS124" s="16"/>
    </row>
    <row r="125" spans="31:48" x14ac:dyDescent="0.2">
      <c r="AE125" s="16"/>
      <c r="AF125" s="34"/>
      <c r="AG125" s="28"/>
      <c r="AH125" s="16"/>
      <c r="AI125" s="16"/>
      <c r="AJ125" s="25"/>
      <c r="AK125" s="16"/>
      <c r="AL125" s="25"/>
      <c r="AM125" s="16"/>
      <c r="AN125" s="25"/>
      <c r="AO125" s="18"/>
      <c r="AP125" s="30"/>
      <c r="AQ125" s="16"/>
      <c r="AR125" s="16"/>
      <c r="AS125" s="16"/>
    </row>
    <row r="126" spans="31:48" x14ac:dyDescent="0.2">
      <c r="AE126" s="16"/>
      <c r="AF126" s="35"/>
      <c r="AG126" s="18"/>
      <c r="AH126" s="30"/>
      <c r="AI126" s="16"/>
      <c r="AJ126" s="25"/>
      <c r="AK126" s="16"/>
      <c r="AL126" s="25"/>
      <c r="AM126" s="16"/>
      <c r="AN126" s="25"/>
      <c r="AO126" s="18"/>
      <c r="AP126" s="30"/>
      <c r="AQ126" s="16"/>
      <c r="AR126" s="16"/>
      <c r="AS126" s="16"/>
    </row>
    <row r="127" spans="31:48" x14ac:dyDescent="0.2">
      <c r="AE127" s="16"/>
      <c r="AF127" s="35"/>
      <c r="AG127" s="18"/>
      <c r="AH127" s="30"/>
      <c r="AI127" s="16"/>
      <c r="AJ127" s="25"/>
      <c r="AK127" s="16"/>
      <c r="AL127" s="25"/>
      <c r="AM127" s="16"/>
      <c r="AN127" s="25"/>
      <c r="AO127" s="18"/>
      <c r="AP127" s="30"/>
      <c r="AQ127" s="16"/>
      <c r="AR127" s="16"/>
      <c r="AS127" s="16"/>
    </row>
    <row r="128" spans="31:48" x14ac:dyDescent="0.2">
      <c r="AE128" s="16"/>
      <c r="AF128" s="35"/>
      <c r="AG128" s="18"/>
      <c r="AH128" s="30"/>
      <c r="AI128" s="16"/>
      <c r="AJ128" s="25"/>
      <c r="AK128" s="16"/>
      <c r="AL128" s="25"/>
      <c r="AM128" s="16"/>
      <c r="AN128" s="25"/>
      <c r="AO128" s="18"/>
      <c r="AP128" s="30"/>
      <c r="AQ128" s="16"/>
      <c r="AR128" s="16"/>
      <c r="AS128" s="16"/>
    </row>
    <row r="129" spans="1:45" x14ac:dyDescent="0.2">
      <c r="AE129" s="16"/>
      <c r="AF129" s="35"/>
      <c r="AG129" s="18"/>
      <c r="AH129" s="30"/>
      <c r="AI129" s="16"/>
      <c r="AJ129" s="25"/>
      <c r="AK129" s="16"/>
      <c r="AL129" s="25"/>
      <c r="AM129" s="16"/>
      <c r="AN129" s="25"/>
      <c r="AO129" s="18"/>
      <c r="AP129" s="30"/>
      <c r="AQ129" s="16"/>
      <c r="AR129" s="16"/>
      <c r="AS129" s="16"/>
    </row>
    <row r="130" spans="1:45" x14ac:dyDescent="0.2">
      <c r="AE130" s="16"/>
      <c r="AF130" s="35"/>
      <c r="AG130" s="18"/>
      <c r="AH130" s="30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</row>
    <row r="131" spans="1:45" ht="31" x14ac:dyDescent="0.35">
      <c r="A131" s="16"/>
      <c r="B131" s="16"/>
      <c r="C131" s="371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E131" s="16"/>
      <c r="AF131" s="16"/>
      <c r="AG131" s="16"/>
      <c r="AH131" s="2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</row>
    <row r="132" spans="1:45" ht="34" x14ac:dyDescent="0.4">
      <c r="A132" s="16"/>
      <c r="B132" s="16"/>
      <c r="C132" s="16"/>
      <c r="D132" s="16"/>
      <c r="E132" s="180"/>
      <c r="F132" s="180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</row>
    <row r="133" spans="1:45" x14ac:dyDescent="0.2">
      <c r="A133" s="16"/>
      <c r="B133" s="16"/>
      <c r="C133" s="16"/>
      <c r="D133" s="16"/>
      <c r="E133" s="135"/>
      <c r="F133" s="136"/>
      <c r="G133" s="135"/>
      <c r="H133" s="136"/>
      <c r="I133" s="135"/>
      <c r="J133" s="136"/>
      <c r="K133" s="135"/>
      <c r="L133" s="136"/>
      <c r="M133" s="135"/>
      <c r="N133" s="136"/>
      <c r="O133" s="135"/>
      <c r="P133" s="136"/>
      <c r="Q133" s="135"/>
      <c r="R133" s="136"/>
      <c r="S133" s="135"/>
      <c r="T133" s="136"/>
      <c r="U133" s="135"/>
      <c r="V133" s="136"/>
      <c r="W133" s="16"/>
      <c r="X133" s="16"/>
      <c r="Y133" s="16"/>
      <c r="Z133" s="16"/>
      <c r="AA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</row>
    <row r="134" spans="1:45" x14ac:dyDescent="0.2">
      <c r="A134" s="16"/>
      <c r="B134" s="16"/>
      <c r="C134" s="240"/>
      <c r="D134" s="372"/>
      <c r="E134" s="22"/>
      <c r="F134" s="20"/>
      <c r="G134" s="21"/>
      <c r="H134" s="22"/>
      <c r="I134" s="21"/>
      <c r="J134" s="22"/>
      <c r="K134" s="373"/>
      <c r="L134" s="22"/>
      <c r="M134" s="22"/>
      <c r="N134" s="22"/>
      <c r="O134" s="21"/>
      <c r="P134" s="22"/>
      <c r="Q134" s="22"/>
      <c r="R134" s="22"/>
      <c r="S134" s="22"/>
      <c r="T134" s="22"/>
      <c r="U134" s="21"/>
      <c r="V134" s="22"/>
      <c r="W134" s="16"/>
      <c r="X134" s="16"/>
      <c r="Y134" s="16"/>
      <c r="Z134" s="16"/>
      <c r="AA134" s="16"/>
    </row>
    <row r="135" spans="1:45" x14ac:dyDescent="0.2">
      <c r="A135" s="16"/>
      <c r="B135" s="16"/>
      <c r="C135" s="16"/>
      <c r="D135" s="23"/>
      <c r="E135" s="18"/>
      <c r="F135" s="24"/>
      <c r="G135" s="16"/>
      <c r="H135" s="26"/>
      <c r="I135" s="16"/>
      <c r="J135" s="26"/>
      <c r="K135" s="16"/>
      <c r="L135" s="25"/>
      <c r="M135" s="18"/>
      <c r="N135" s="30"/>
      <c r="O135" s="18"/>
      <c r="P135" s="30"/>
      <c r="Q135" s="18"/>
      <c r="R135" s="30"/>
      <c r="S135" s="39"/>
      <c r="T135" s="137"/>
      <c r="U135" s="16"/>
      <c r="V135" s="25"/>
      <c r="W135" s="16"/>
      <c r="X135" s="16"/>
      <c r="Y135" s="16"/>
      <c r="Z135" s="16"/>
      <c r="AA135" s="16"/>
    </row>
    <row r="136" spans="1:45" x14ac:dyDescent="0.2">
      <c r="A136" s="16"/>
      <c r="B136" s="16"/>
      <c r="C136" s="16"/>
      <c r="D136" s="23"/>
      <c r="E136" s="18"/>
      <c r="F136" s="24"/>
      <c r="G136" s="16"/>
      <c r="H136" s="26"/>
      <c r="I136" s="16"/>
      <c r="J136" s="26"/>
      <c r="K136" s="16"/>
      <c r="L136" s="25"/>
      <c r="M136" s="18"/>
      <c r="N136" s="30"/>
      <c r="O136" s="18"/>
      <c r="P136" s="30"/>
      <c r="Q136" s="18"/>
      <c r="R136" s="30"/>
      <c r="S136" s="39"/>
      <c r="T136" s="137"/>
      <c r="U136" s="16"/>
      <c r="V136" s="25"/>
      <c r="W136" s="16"/>
      <c r="X136" s="16"/>
      <c r="Y136" s="16"/>
      <c r="Z136" s="16"/>
      <c r="AA136" s="16"/>
    </row>
    <row r="137" spans="1:45" x14ac:dyDescent="0.2">
      <c r="A137" s="16"/>
      <c r="B137" s="16"/>
      <c r="C137" s="16"/>
      <c r="D137" s="23"/>
      <c r="E137" s="18"/>
      <c r="F137" s="24"/>
      <c r="G137" s="16"/>
      <c r="H137" s="26"/>
      <c r="I137" s="16"/>
      <c r="J137" s="26"/>
      <c r="K137" s="16"/>
      <c r="L137" s="25"/>
      <c r="M137" s="18"/>
      <c r="N137" s="30"/>
      <c r="O137" s="18"/>
      <c r="P137" s="30"/>
      <c r="Q137" s="18"/>
      <c r="R137" s="30"/>
      <c r="S137" s="39"/>
      <c r="T137" s="137"/>
      <c r="U137" s="16"/>
      <c r="V137" s="25"/>
      <c r="W137" s="16"/>
      <c r="X137" s="16"/>
      <c r="Y137" s="16"/>
      <c r="Z137" s="16"/>
      <c r="AA137" s="16"/>
    </row>
    <row r="138" spans="1:45" x14ac:dyDescent="0.2">
      <c r="A138" s="16"/>
      <c r="B138" s="16"/>
      <c r="C138" s="16"/>
      <c r="D138" s="23"/>
      <c r="E138" s="18"/>
      <c r="F138" s="24"/>
      <c r="G138" s="16"/>
      <c r="H138" s="26"/>
      <c r="I138" s="16"/>
      <c r="J138" s="26"/>
      <c r="K138" s="16"/>
      <c r="L138" s="25"/>
      <c r="M138" s="18"/>
      <c r="N138" s="30"/>
      <c r="O138" s="18"/>
      <c r="P138" s="30"/>
      <c r="Q138" s="18"/>
      <c r="R138" s="30"/>
      <c r="S138" s="39"/>
      <c r="T138" s="137"/>
      <c r="U138" s="16"/>
      <c r="V138" s="25"/>
      <c r="W138" s="16"/>
      <c r="X138" s="16"/>
      <c r="Y138" s="16"/>
      <c r="Z138" s="16"/>
      <c r="AA138" s="16"/>
    </row>
    <row r="139" spans="1:45" x14ac:dyDescent="0.2">
      <c r="A139" s="16"/>
      <c r="B139" s="16"/>
      <c r="C139" s="16"/>
      <c r="D139" s="23"/>
      <c r="E139" s="18"/>
      <c r="F139" s="24"/>
      <c r="G139" s="16"/>
      <c r="H139" s="26"/>
      <c r="I139" s="16"/>
      <c r="J139" s="26"/>
      <c r="K139" s="16"/>
      <c r="L139" s="25"/>
      <c r="M139" s="18"/>
      <c r="N139" s="30"/>
      <c r="O139" s="18"/>
      <c r="P139" s="30"/>
      <c r="Q139" s="18"/>
      <c r="R139" s="30"/>
      <c r="S139" s="39"/>
      <c r="T139" s="137"/>
      <c r="U139" s="16"/>
      <c r="V139" s="25"/>
      <c r="W139" s="16"/>
      <c r="X139" s="16"/>
      <c r="Y139" s="16"/>
      <c r="Z139" s="16"/>
      <c r="AA139" s="16"/>
    </row>
    <row r="140" spans="1:45" x14ac:dyDescent="0.2">
      <c r="A140" s="16"/>
      <c r="B140" s="16"/>
      <c r="C140" s="22"/>
      <c r="D140" s="22"/>
      <c r="E140" s="18"/>
      <c r="F140" s="138"/>
      <c r="G140" s="16"/>
      <c r="H140" s="25"/>
      <c r="I140" s="16"/>
      <c r="J140" s="25"/>
      <c r="K140" s="16"/>
      <c r="L140" s="25"/>
      <c r="M140" s="18"/>
      <c r="N140" s="138"/>
      <c r="O140" s="18"/>
      <c r="P140" s="138"/>
      <c r="Q140" s="18"/>
      <c r="R140" s="138"/>
      <c r="S140" s="18"/>
      <c r="T140" s="138"/>
      <c r="U140" s="16"/>
      <c r="V140" s="25"/>
      <c r="W140" s="16"/>
      <c r="X140" s="16"/>
      <c r="Y140" s="16"/>
      <c r="Z140" s="16"/>
      <c r="AA140" s="16"/>
    </row>
    <row r="141" spans="1:45" x14ac:dyDescent="0.2">
      <c r="A141" s="16"/>
      <c r="B141" s="16"/>
      <c r="C141" s="16"/>
      <c r="D141" s="16"/>
      <c r="E141" s="135"/>
      <c r="F141" s="136"/>
      <c r="G141" s="135"/>
      <c r="H141" s="136"/>
      <c r="I141" s="135"/>
      <c r="J141" s="136"/>
      <c r="K141" s="135"/>
      <c r="L141" s="136"/>
      <c r="M141" s="18"/>
      <c r="N141" s="18"/>
      <c r="O141" s="18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</row>
    <row r="142" spans="1:45" x14ac:dyDescent="0.2">
      <c r="A142" s="16"/>
      <c r="B142" s="16"/>
      <c r="C142" s="240"/>
      <c r="D142" s="372"/>
      <c r="E142" s="21"/>
      <c r="F142" s="22"/>
      <c r="G142" s="22"/>
      <c r="H142" s="22"/>
      <c r="I142" s="22"/>
      <c r="J142" s="22"/>
      <c r="K142" s="21"/>
      <c r="L142" s="22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</row>
    <row r="143" spans="1:45" x14ac:dyDescent="0.2">
      <c r="A143" s="16"/>
      <c r="B143" s="16"/>
      <c r="C143" s="16"/>
      <c r="D143" s="23"/>
      <c r="E143" s="18"/>
      <c r="F143" s="30"/>
      <c r="G143" s="18"/>
      <c r="H143" s="30"/>
      <c r="I143" s="39"/>
      <c r="J143" s="137"/>
      <c r="K143" s="16"/>
      <c r="L143" s="25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</row>
    <row r="144" spans="1:45" x14ac:dyDescent="0.2">
      <c r="A144" s="16"/>
      <c r="B144" s="16"/>
      <c r="C144" s="16"/>
      <c r="D144" s="23"/>
      <c r="E144" s="18"/>
      <c r="F144" s="30"/>
      <c r="G144" s="18"/>
      <c r="H144" s="30"/>
      <c r="I144" s="39"/>
      <c r="J144" s="137"/>
      <c r="K144" s="16"/>
      <c r="L144" s="25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</row>
    <row r="145" spans="1:27" x14ac:dyDescent="0.2">
      <c r="A145" s="16"/>
      <c r="B145" s="16"/>
      <c r="C145" s="16"/>
      <c r="D145" s="23"/>
      <c r="E145" s="18"/>
      <c r="F145" s="30"/>
      <c r="G145" s="18"/>
      <c r="H145" s="30"/>
      <c r="I145" s="39"/>
      <c r="J145" s="137"/>
      <c r="K145" s="16"/>
      <c r="L145" s="25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</row>
    <row r="146" spans="1:27" x14ac:dyDescent="0.2">
      <c r="A146" s="16"/>
      <c r="B146" s="16"/>
      <c r="C146" s="16"/>
      <c r="D146" s="23"/>
      <c r="E146" s="18"/>
      <c r="F146" s="30"/>
      <c r="G146" s="18"/>
      <c r="H146" s="30"/>
      <c r="I146" s="39"/>
      <c r="J146" s="137"/>
      <c r="K146" s="16"/>
      <c r="L146" s="25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</row>
    <row r="147" spans="1:27" x14ac:dyDescent="0.2">
      <c r="A147" s="16"/>
      <c r="B147" s="16"/>
      <c r="C147" s="16"/>
      <c r="D147" s="23"/>
      <c r="E147" s="18"/>
      <c r="F147" s="30"/>
      <c r="G147" s="18"/>
      <c r="H147" s="30"/>
      <c r="I147" s="39"/>
      <c r="J147" s="137"/>
      <c r="K147" s="16"/>
      <c r="L147" s="25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</row>
    <row r="148" spans="1:27" x14ac:dyDescent="0.2">
      <c r="A148" s="16"/>
      <c r="B148" s="16"/>
      <c r="C148" s="22"/>
      <c r="D148" s="22"/>
      <c r="E148" s="18"/>
      <c r="F148" s="138"/>
      <c r="G148" s="18"/>
      <c r="H148" s="138"/>
      <c r="I148" s="18"/>
      <c r="J148" s="138"/>
      <c r="K148" s="16"/>
      <c r="L148" s="25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</row>
    <row r="149" spans="1:27" x14ac:dyDescent="0.2">
      <c r="A149" s="16"/>
      <c r="B149" s="16"/>
      <c r="C149" s="16"/>
      <c r="D149" s="34"/>
      <c r="E149" s="135"/>
      <c r="F149" s="136"/>
      <c r="G149" s="135"/>
      <c r="H149" s="136"/>
      <c r="I149" s="135"/>
      <c r="J149" s="136"/>
      <c r="K149" s="135"/>
      <c r="L149" s="136"/>
      <c r="M149" s="135"/>
      <c r="N149" s="13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</row>
    <row r="150" spans="1:27" x14ac:dyDescent="0.2">
      <c r="A150" s="16"/>
      <c r="B150" s="16"/>
      <c r="C150" s="240"/>
      <c r="D150" s="34"/>
      <c r="E150" s="22"/>
      <c r="F150" s="196"/>
      <c r="G150" s="22"/>
      <c r="H150" s="22"/>
      <c r="I150" s="28"/>
      <c r="J150" s="22"/>
      <c r="K150" s="22"/>
      <c r="L150" s="22"/>
      <c r="M150" s="28"/>
      <c r="N150" s="22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</row>
    <row r="151" spans="1:27" x14ac:dyDescent="0.2">
      <c r="A151" s="16"/>
      <c r="B151" s="16"/>
      <c r="C151" s="16"/>
      <c r="D151" s="23"/>
      <c r="E151" s="18"/>
      <c r="F151" s="30"/>
      <c r="G151" s="241"/>
      <c r="H151" s="30"/>
      <c r="I151" s="242"/>
      <c r="J151" s="26"/>
      <c r="K151" s="16"/>
      <c r="L151" s="25"/>
      <c r="M151" s="16"/>
      <c r="N151" s="25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</row>
    <row r="152" spans="1:27" x14ac:dyDescent="0.2">
      <c r="A152" s="16"/>
      <c r="B152" s="16"/>
      <c r="C152" s="16"/>
      <c r="D152" s="23"/>
      <c r="E152" s="18"/>
      <c r="F152" s="30"/>
      <c r="G152" s="241"/>
      <c r="H152" s="30"/>
      <c r="I152" s="242"/>
      <c r="J152" s="26"/>
      <c r="K152" s="16"/>
      <c r="L152" s="25"/>
      <c r="M152" s="16"/>
      <c r="N152" s="25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</row>
    <row r="153" spans="1:27" x14ac:dyDescent="0.2">
      <c r="A153" s="16"/>
      <c r="B153" s="16"/>
      <c r="C153" s="16"/>
      <c r="D153" s="23"/>
      <c r="E153" s="18"/>
      <c r="F153" s="30"/>
      <c r="G153" s="241"/>
      <c r="H153" s="30"/>
      <c r="I153" s="242"/>
      <c r="J153" s="26"/>
      <c r="K153" s="16"/>
      <c r="L153" s="25"/>
      <c r="M153" s="16"/>
      <c r="N153" s="25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</row>
    <row r="154" spans="1:27" x14ac:dyDescent="0.2">
      <c r="A154" s="16"/>
      <c r="B154" s="16"/>
      <c r="C154" s="16"/>
      <c r="D154" s="23"/>
      <c r="E154" s="18"/>
      <c r="F154" s="30"/>
      <c r="G154" s="241"/>
      <c r="H154" s="30"/>
      <c r="I154" s="242"/>
      <c r="J154" s="26"/>
      <c r="K154" s="16"/>
      <c r="L154" s="25"/>
      <c r="M154" s="16"/>
      <c r="N154" s="25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</row>
    <row r="155" spans="1:27" x14ac:dyDescent="0.2">
      <c r="A155" s="16"/>
      <c r="B155" s="16"/>
      <c r="C155" s="16"/>
      <c r="D155" s="23"/>
      <c r="E155" s="18"/>
      <c r="F155" s="30"/>
      <c r="G155" s="241"/>
      <c r="H155" s="30"/>
      <c r="I155" s="242"/>
      <c r="J155" s="26"/>
      <c r="K155" s="16"/>
      <c r="L155" s="25"/>
      <c r="M155" s="16"/>
      <c r="N155" s="25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</row>
    <row r="156" spans="1:27" x14ac:dyDescent="0.2">
      <c r="A156" s="16"/>
      <c r="B156" s="16"/>
      <c r="C156" s="16"/>
      <c r="D156" s="23"/>
      <c r="E156" s="18"/>
      <c r="F156" s="30"/>
      <c r="G156" s="18"/>
      <c r="H156" s="30"/>
      <c r="I156" s="18"/>
      <c r="J156" s="30"/>
      <c r="K156" s="18"/>
      <c r="L156" s="30"/>
      <c r="M156" s="18"/>
      <c r="N156" s="30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</row>
    <row r="157" spans="1:27" x14ac:dyDescent="0.2">
      <c r="A157" s="16"/>
      <c r="B157" s="16"/>
      <c r="C157" s="16"/>
      <c r="D157" s="34"/>
      <c r="E157" s="135"/>
      <c r="F157" s="136"/>
      <c r="G157" s="135"/>
      <c r="H157" s="136"/>
      <c r="I157" s="135"/>
      <c r="J157" s="136"/>
      <c r="K157" s="135"/>
      <c r="L157" s="136"/>
      <c r="M157" s="135"/>
      <c r="N157" s="13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</row>
    <row r="158" spans="1:27" x14ac:dyDescent="0.2">
      <c r="A158" s="16"/>
      <c r="B158" s="16"/>
      <c r="C158" s="240"/>
      <c r="D158" s="34"/>
      <c r="E158" s="28"/>
      <c r="F158" s="22"/>
      <c r="G158" s="28"/>
      <c r="H158" s="22"/>
      <c r="I158" s="28"/>
      <c r="J158" s="22"/>
      <c r="K158" s="28"/>
      <c r="L158" s="22"/>
      <c r="M158" s="28"/>
      <c r="N158" s="22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</row>
    <row r="159" spans="1:27" x14ac:dyDescent="0.2">
      <c r="A159" s="16"/>
      <c r="B159" s="16"/>
      <c r="C159" s="16"/>
      <c r="D159" s="23"/>
      <c r="E159" s="16"/>
      <c r="F159" s="25"/>
      <c r="G159" s="18"/>
      <c r="H159" s="30"/>
      <c r="I159" s="18"/>
      <c r="J159" s="30"/>
      <c r="K159" s="18"/>
      <c r="L159" s="30"/>
      <c r="M159" s="16"/>
      <c r="N159" s="25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</row>
    <row r="160" spans="1:27" x14ac:dyDescent="0.2">
      <c r="A160" s="16"/>
      <c r="B160" s="16"/>
      <c r="C160" s="16"/>
      <c r="D160" s="23"/>
      <c r="E160" s="16"/>
      <c r="F160" s="25"/>
      <c r="G160" s="18"/>
      <c r="H160" s="30"/>
      <c r="I160" s="18"/>
      <c r="J160" s="30"/>
      <c r="K160" s="18"/>
      <c r="L160" s="30"/>
      <c r="M160" s="16"/>
      <c r="N160" s="25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</row>
    <row r="161" spans="1:27" x14ac:dyDescent="0.2">
      <c r="A161" s="16"/>
      <c r="B161" s="16"/>
      <c r="C161" s="16"/>
      <c r="D161" s="23"/>
      <c r="E161" s="16"/>
      <c r="F161" s="25"/>
      <c r="G161" s="18"/>
      <c r="H161" s="30"/>
      <c r="I161" s="18"/>
      <c r="J161" s="30"/>
      <c r="K161" s="18"/>
      <c r="L161" s="30"/>
      <c r="M161" s="16"/>
      <c r="N161" s="25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</row>
    <row r="162" spans="1:27" x14ac:dyDescent="0.2">
      <c r="A162" s="16"/>
      <c r="B162" s="16"/>
      <c r="C162" s="16"/>
      <c r="D162" s="23"/>
      <c r="E162" s="16"/>
      <c r="F162" s="25"/>
      <c r="G162" s="18"/>
      <c r="H162" s="30"/>
      <c r="I162" s="18"/>
      <c r="J162" s="30"/>
      <c r="K162" s="18"/>
      <c r="L162" s="30"/>
      <c r="M162" s="16"/>
      <c r="N162" s="25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</row>
    <row r="163" spans="1:27" x14ac:dyDescent="0.2">
      <c r="A163" s="16"/>
      <c r="B163" s="16"/>
      <c r="C163" s="16"/>
      <c r="D163" s="23"/>
      <c r="E163" s="16"/>
      <c r="F163" s="25"/>
      <c r="G163" s="18"/>
      <c r="H163" s="30"/>
      <c r="I163" s="18"/>
      <c r="J163" s="30"/>
      <c r="K163" s="18"/>
      <c r="L163" s="30"/>
      <c r="M163" s="16"/>
      <c r="N163" s="25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</row>
    <row r="164" spans="1:27" x14ac:dyDescent="0.2">
      <c r="A164" s="16"/>
      <c r="B164" s="16"/>
      <c r="C164" s="16"/>
      <c r="D164" s="23"/>
      <c r="E164" s="16"/>
      <c r="F164" s="25"/>
      <c r="G164" s="18"/>
      <c r="H164" s="30"/>
      <c r="I164" s="18"/>
      <c r="J164" s="30"/>
      <c r="K164" s="18"/>
      <c r="L164" s="30"/>
      <c r="M164" s="16"/>
      <c r="N164" s="25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</row>
    <row r="165" spans="1:27" x14ac:dyDescent="0.2">
      <c r="A165" s="16"/>
      <c r="B165" s="16"/>
      <c r="C165" s="16"/>
      <c r="D165" s="34"/>
      <c r="E165" s="135"/>
      <c r="F165" s="136"/>
      <c r="G165" s="135"/>
      <c r="H165" s="136"/>
      <c r="I165" s="135"/>
      <c r="J165" s="136"/>
      <c r="K165" s="135"/>
      <c r="L165" s="136"/>
      <c r="M165" s="135"/>
      <c r="N165" s="13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</row>
    <row r="166" spans="1:27" x14ac:dyDescent="0.2">
      <c r="A166" s="16"/>
      <c r="B166" s="16"/>
      <c r="C166" s="240"/>
      <c r="D166" s="34"/>
      <c r="E166" s="28"/>
      <c r="F166" s="22"/>
      <c r="G166" s="28"/>
      <c r="H166" s="22"/>
      <c r="I166" s="28"/>
      <c r="J166" s="22"/>
      <c r="K166" s="28"/>
      <c r="L166" s="22"/>
      <c r="M166" s="28"/>
      <c r="N166" s="22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</row>
    <row r="167" spans="1:27" x14ac:dyDescent="0.2">
      <c r="A167" s="16"/>
      <c r="B167" s="16"/>
      <c r="C167" s="16"/>
      <c r="D167" s="23"/>
      <c r="E167" s="16"/>
      <c r="F167" s="25"/>
      <c r="G167" s="18"/>
      <c r="H167" s="30"/>
      <c r="I167" s="16"/>
      <c r="J167" s="25"/>
      <c r="K167" s="18"/>
      <c r="L167" s="30"/>
      <c r="M167" s="16"/>
      <c r="N167" s="25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</row>
    <row r="168" spans="1:27" x14ac:dyDescent="0.2">
      <c r="A168" s="16"/>
      <c r="B168" s="16"/>
      <c r="C168" s="16"/>
      <c r="D168" s="23"/>
      <c r="E168" s="16"/>
      <c r="F168" s="25"/>
      <c r="G168" s="18"/>
      <c r="H168" s="30"/>
      <c r="I168" s="16"/>
      <c r="J168" s="25"/>
      <c r="K168" s="18"/>
      <c r="L168" s="30"/>
      <c r="M168" s="16"/>
      <c r="N168" s="25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</row>
    <row r="169" spans="1:27" x14ac:dyDescent="0.2">
      <c r="A169" s="16"/>
      <c r="B169" s="16"/>
      <c r="C169" s="16"/>
      <c r="D169" s="23"/>
      <c r="E169" s="16"/>
      <c r="F169" s="25"/>
      <c r="G169" s="18"/>
      <c r="H169" s="30"/>
      <c r="I169" s="16"/>
      <c r="J169" s="25"/>
      <c r="K169" s="18"/>
      <c r="L169" s="30"/>
      <c r="M169" s="16"/>
      <c r="N169" s="25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</row>
    <row r="170" spans="1:27" x14ac:dyDescent="0.2">
      <c r="A170" s="16"/>
      <c r="B170" s="16"/>
      <c r="C170" s="16"/>
      <c r="D170" s="23"/>
      <c r="E170" s="16"/>
      <c r="F170" s="25"/>
      <c r="G170" s="18"/>
      <c r="H170" s="30"/>
      <c r="I170" s="16"/>
      <c r="J170" s="243"/>
      <c r="K170" s="18"/>
      <c r="L170" s="30"/>
      <c r="M170" s="16"/>
      <c r="N170" s="25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</row>
    <row r="171" spans="1:27" x14ac:dyDescent="0.2">
      <c r="A171" s="16"/>
      <c r="B171" s="16"/>
      <c r="C171" s="16"/>
      <c r="D171" s="23"/>
      <c r="E171" s="16"/>
      <c r="F171" s="25"/>
      <c r="G171" s="18"/>
      <c r="H171" s="30"/>
      <c r="I171" s="16"/>
      <c r="J171" s="25"/>
      <c r="K171" s="18"/>
      <c r="L171" s="30"/>
      <c r="M171" s="16"/>
      <c r="N171" s="25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</row>
    <row r="172" spans="1:27" x14ac:dyDescent="0.2">
      <c r="A172" s="16"/>
      <c r="B172" s="16"/>
      <c r="C172" s="16"/>
      <c r="D172" s="23"/>
      <c r="E172" s="16"/>
      <c r="F172" s="25"/>
      <c r="G172" s="18"/>
      <c r="H172" s="30"/>
      <c r="I172" s="16"/>
      <c r="J172" s="25"/>
      <c r="K172" s="18"/>
      <c r="L172" s="30"/>
      <c r="M172" s="16"/>
      <c r="N172" s="25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</row>
    <row r="173" spans="1:27" x14ac:dyDescent="0.2">
      <c r="A173" s="16"/>
      <c r="B173" s="16"/>
      <c r="C173" s="16"/>
      <c r="D173" s="34"/>
      <c r="E173" s="135"/>
      <c r="F173" s="136"/>
      <c r="G173" s="135"/>
      <c r="H173" s="136"/>
      <c r="I173" s="135"/>
      <c r="J173" s="16"/>
      <c r="K173" s="135"/>
      <c r="L173" s="13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</row>
    <row r="174" spans="1:27" x14ac:dyDescent="0.2">
      <c r="A174" s="16"/>
      <c r="B174" s="16"/>
      <c r="C174" s="240"/>
      <c r="D174" s="34"/>
      <c r="E174" s="28"/>
      <c r="F174" s="22"/>
      <c r="G174" s="28"/>
      <c r="H174" s="22"/>
      <c r="I174" s="28"/>
      <c r="J174" s="22"/>
      <c r="K174" s="28"/>
      <c r="L174" s="22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</row>
    <row r="175" spans="1:27" x14ac:dyDescent="0.2">
      <c r="A175" s="16"/>
      <c r="B175" s="16"/>
      <c r="C175" s="16"/>
      <c r="D175" s="23"/>
      <c r="E175" s="16"/>
      <c r="F175" s="25"/>
      <c r="G175" s="16"/>
      <c r="H175" s="25"/>
      <c r="I175" s="16"/>
      <c r="J175" s="25"/>
      <c r="K175" s="18"/>
      <c r="L175" s="30"/>
      <c r="M175" s="16"/>
      <c r="N175" s="16"/>
      <c r="O175" s="172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</row>
    <row r="176" spans="1:27" x14ac:dyDescent="0.2">
      <c r="A176" s="16"/>
      <c r="B176" s="16"/>
      <c r="C176" s="16"/>
      <c r="D176" s="23"/>
      <c r="E176" s="16"/>
      <c r="F176" s="25"/>
      <c r="G176" s="16"/>
      <c r="H176" s="25"/>
      <c r="I176" s="16"/>
      <c r="J176" s="25"/>
      <c r="K176" s="18"/>
      <c r="L176" s="30"/>
      <c r="M176" s="16"/>
      <c r="N176" s="16"/>
      <c r="O176" s="172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</row>
    <row r="177" spans="1:27" x14ac:dyDescent="0.2">
      <c r="A177" s="16"/>
      <c r="B177" s="16"/>
      <c r="C177" s="16"/>
      <c r="D177" s="23"/>
      <c r="E177" s="16"/>
      <c r="F177" s="25"/>
      <c r="G177" s="16"/>
      <c r="H177" s="25"/>
      <c r="I177" s="16"/>
      <c r="J177" s="25"/>
      <c r="K177" s="18"/>
      <c r="L177" s="30"/>
      <c r="M177" s="16"/>
      <c r="N177" s="16"/>
      <c r="O177" s="172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</row>
    <row r="178" spans="1:27" x14ac:dyDescent="0.2">
      <c r="A178" s="16"/>
      <c r="B178" s="16"/>
      <c r="C178" s="16"/>
      <c r="D178" s="23"/>
      <c r="E178" s="16"/>
      <c r="F178" s="25"/>
      <c r="G178" s="16"/>
      <c r="H178" s="25"/>
      <c r="I178" s="16"/>
      <c r="J178" s="25"/>
      <c r="K178" s="18"/>
      <c r="L178" s="30"/>
      <c r="M178" s="16"/>
      <c r="N178" s="16"/>
      <c r="O178" s="172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</row>
    <row r="179" spans="1:27" x14ac:dyDescent="0.2">
      <c r="A179" s="16"/>
      <c r="B179" s="16"/>
      <c r="C179" s="16"/>
      <c r="D179" s="23"/>
      <c r="E179" s="16"/>
      <c r="F179" s="25"/>
      <c r="G179" s="16"/>
      <c r="H179" s="25"/>
      <c r="I179" s="16"/>
      <c r="J179" s="25"/>
      <c r="K179" s="18"/>
      <c r="L179" s="30"/>
      <c r="M179" s="16"/>
      <c r="N179" s="16"/>
      <c r="O179" s="172"/>
      <c r="P179" s="16"/>
      <c r="Q179" s="135"/>
      <c r="R179" s="136"/>
      <c r="S179" s="135"/>
      <c r="T179" s="136"/>
      <c r="U179" s="16"/>
      <c r="V179" s="16"/>
      <c r="W179" s="16"/>
      <c r="X179" s="16"/>
      <c r="Y179" s="16"/>
      <c r="Z179" s="16"/>
      <c r="AA179" s="16"/>
    </row>
    <row r="180" spans="1:27" x14ac:dyDescent="0.2">
      <c r="A180" s="16"/>
      <c r="B180" s="16"/>
      <c r="C180" s="16"/>
      <c r="D180" s="23"/>
      <c r="E180" s="16"/>
      <c r="F180" s="25"/>
      <c r="G180" s="16"/>
      <c r="H180" s="25"/>
      <c r="I180" s="16"/>
      <c r="J180" s="25"/>
      <c r="K180" s="18"/>
      <c r="L180" s="30"/>
      <c r="M180" s="16"/>
      <c r="N180" s="16"/>
      <c r="O180" s="181"/>
      <c r="P180" s="16"/>
      <c r="Q180" s="21"/>
      <c r="R180" s="22"/>
      <c r="S180" s="22"/>
      <c r="T180" s="22"/>
      <c r="U180" s="16"/>
      <c r="V180" s="16"/>
      <c r="W180" s="16"/>
      <c r="X180" s="16"/>
      <c r="Y180" s="16"/>
      <c r="Z180" s="16"/>
      <c r="AA180" s="16"/>
    </row>
    <row r="181" spans="1:27" x14ac:dyDescent="0.2">
      <c r="A181" s="16"/>
      <c r="B181" s="16"/>
      <c r="C181" s="183"/>
      <c r="D181" s="150"/>
      <c r="E181" s="183"/>
      <c r="F181" s="150"/>
      <c r="G181" s="183"/>
      <c r="H181" s="150"/>
      <c r="I181" s="183"/>
      <c r="J181" s="150"/>
      <c r="K181" s="183"/>
      <c r="L181" s="150"/>
      <c r="M181" s="183"/>
      <c r="N181" s="150"/>
      <c r="O181" s="183"/>
      <c r="P181" s="150"/>
      <c r="Q181" s="183"/>
      <c r="R181" s="150"/>
      <c r="S181" s="183"/>
      <c r="T181" s="150"/>
      <c r="U181" s="183"/>
      <c r="V181" s="150"/>
      <c r="W181" s="183"/>
      <c r="X181" s="150"/>
      <c r="Y181" s="183"/>
      <c r="Z181" s="150"/>
      <c r="AA181" s="16"/>
    </row>
    <row r="182" spans="1:27" x14ac:dyDescent="0.2">
      <c r="A182" s="16"/>
      <c r="B182" s="16"/>
      <c r="C182" s="27"/>
      <c r="D182" s="22"/>
      <c r="E182" s="28"/>
      <c r="F182" s="22"/>
      <c r="G182" s="28"/>
      <c r="H182" s="22"/>
      <c r="I182" s="22"/>
      <c r="J182" s="22"/>
      <c r="K182" s="28"/>
      <c r="L182" s="22"/>
      <c r="M182" s="28"/>
      <c r="N182" s="22"/>
      <c r="O182" s="28"/>
      <c r="P182" s="22"/>
      <c r="Q182" s="28"/>
      <c r="R182" s="22"/>
      <c r="S182" s="28"/>
      <c r="T182" s="22"/>
      <c r="U182" s="28"/>
      <c r="V182" s="16"/>
      <c r="W182" s="28"/>
      <c r="X182" s="22"/>
      <c r="Y182" s="29"/>
      <c r="Z182" s="20"/>
      <c r="AA182" s="16"/>
    </row>
    <row r="183" spans="1:27" x14ac:dyDescent="0.2">
      <c r="A183" s="16"/>
      <c r="B183" s="16"/>
      <c r="C183" s="16"/>
      <c r="D183" s="26"/>
      <c r="E183" s="16"/>
      <c r="F183" s="25"/>
      <c r="G183" s="16"/>
      <c r="H183" s="26"/>
      <c r="I183" s="16"/>
      <c r="J183" s="25"/>
      <c r="K183" s="16"/>
      <c r="L183" s="26"/>
      <c r="M183" s="16"/>
      <c r="N183" s="26"/>
      <c r="O183" s="16"/>
      <c r="P183" s="26"/>
      <c r="Q183" s="16"/>
      <c r="R183" s="25"/>
      <c r="S183" s="16"/>
      <c r="T183" s="26"/>
      <c r="U183" s="16"/>
      <c r="V183" s="26"/>
      <c r="W183" s="16"/>
      <c r="X183" s="26"/>
      <c r="Y183" s="18"/>
      <c r="Z183" s="30"/>
      <c r="AA183" s="16"/>
    </row>
    <row r="184" spans="1:27" x14ac:dyDescent="0.2">
      <c r="A184" s="16"/>
      <c r="B184" s="16"/>
      <c r="C184" s="16"/>
      <c r="D184" s="26"/>
      <c r="E184" s="16"/>
      <c r="F184" s="25"/>
      <c r="G184" s="16"/>
      <c r="H184" s="26"/>
      <c r="I184" s="16"/>
      <c r="J184" s="25"/>
      <c r="K184" s="16"/>
      <c r="L184" s="26"/>
      <c r="M184" s="16"/>
      <c r="N184" s="26"/>
      <c r="O184" s="16"/>
      <c r="P184" s="26"/>
      <c r="Q184" s="16"/>
      <c r="R184" s="25"/>
      <c r="S184" s="16"/>
      <c r="T184" s="26"/>
      <c r="U184" s="16"/>
      <c r="V184" s="26"/>
      <c r="W184" s="16"/>
      <c r="X184" s="26"/>
      <c r="Y184" s="18"/>
      <c r="Z184" s="30"/>
      <c r="AA184" s="16"/>
    </row>
    <row r="185" spans="1:27" x14ac:dyDescent="0.2">
      <c r="A185" s="16"/>
      <c r="B185" s="16"/>
      <c r="C185" s="16"/>
      <c r="D185" s="26"/>
      <c r="E185" s="16"/>
      <c r="F185" s="25"/>
      <c r="G185" s="16"/>
      <c r="H185" s="26"/>
      <c r="I185" s="16"/>
      <c r="J185" s="25"/>
      <c r="K185" s="16"/>
      <c r="L185" s="26"/>
      <c r="M185" s="16"/>
      <c r="N185" s="26"/>
      <c r="O185" s="16"/>
      <c r="P185" s="26"/>
      <c r="Q185" s="16"/>
      <c r="R185" s="25"/>
      <c r="S185" s="16"/>
      <c r="T185" s="26"/>
      <c r="U185" s="16"/>
      <c r="V185" s="26"/>
      <c r="W185" s="16"/>
      <c r="X185" s="26"/>
      <c r="Y185" s="18"/>
      <c r="Z185" s="30"/>
      <c r="AA185" s="16"/>
    </row>
    <row r="186" spans="1:27" x14ac:dyDescent="0.2">
      <c r="A186" s="16"/>
      <c r="B186" s="16"/>
      <c r="C186" s="16"/>
      <c r="D186" s="26"/>
      <c r="E186" s="16"/>
      <c r="F186" s="25"/>
      <c r="G186" s="16"/>
      <c r="H186" s="26"/>
      <c r="I186" s="16"/>
      <c r="J186" s="25"/>
      <c r="K186" s="16"/>
      <c r="L186" s="26"/>
      <c r="M186" s="16"/>
      <c r="N186" s="26"/>
      <c r="O186" s="16"/>
      <c r="P186" s="26"/>
      <c r="Q186" s="16"/>
      <c r="R186" s="25"/>
      <c r="S186" s="16"/>
      <c r="T186" s="26"/>
      <c r="U186" s="16"/>
      <c r="V186" s="26"/>
      <c r="W186" s="16"/>
      <c r="X186" s="26"/>
      <c r="Y186" s="18"/>
      <c r="Z186" s="30"/>
      <c r="AA186" s="16"/>
    </row>
    <row r="187" spans="1:27" x14ac:dyDescent="0.2">
      <c r="A187" s="16"/>
      <c r="B187" s="16"/>
      <c r="C187" s="16"/>
      <c r="D187" s="26"/>
      <c r="E187" s="16"/>
      <c r="F187" s="25"/>
      <c r="G187" s="16"/>
      <c r="H187" s="26"/>
      <c r="I187" s="16"/>
      <c r="J187" s="25"/>
      <c r="K187" s="16"/>
      <c r="L187" s="26"/>
      <c r="M187" s="16"/>
      <c r="N187" s="26"/>
      <c r="O187" s="16"/>
      <c r="P187" s="26"/>
      <c r="Q187" s="16"/>
      <c r="R187" s="25"/>
      <c r="S187" s="16"/>
      <c r="T187" s="26"/>
      <c r="U187" s="16"/>
      <c r="V187" s="26"/>
      <c r="W187" s="16"/>
      <c r="X187" s="26"/>
      <c r="Y187" s="18"/>
      <c r="Z187" s="30"/>
      <c r="AA187" s="16"/>
    </row>
    <row r="188" spans="1:27" x14ac:dyDescent="0.2">
      <c r="A188" s="16"/>
      <c r="B188" s="16"/>
      <c r="C188" s="16"/>
      <c r="D188" s="26"/>
      <c r="E188" s="16"/>
      <c r="F188" s="26"/>
      <c r="G188" s="16"/>
      <c r="H188" s="26"/>
      <c r="I188" s="16"/>
      <c r="J188" s="26"/>
      <c r="K188" s="16"/>
      <c r="L188" s="26"/>
      <c r="M188" s="16"/>
      <c r="N188" s="26"/>
      <c r="O188" s="366"/>
      <c r="P188" s="367"/>
      <c r="Q188" s="366"/>
      <c r="R188" s="367"/>
      <c r="S188" s="366"/>
      <c r="T188" s="367"/>
      <c r="U188" s="366"/>
      <c r="V188" s="367"/>
      <c r="W188" s="366"/>
      <c r="X188" s="367"/>
      <c r="Y188" s="366"/>
      <c r="Z188" s="367"/>
      <c r="AA188" s="16"/>
    </row>
    <row r="189" spans="1:27" x14ac:dyDescent="0.2">
      <c r="A189" s="16"/>
      <c r="B189" s="16"/>
      <c r="C189" s="16"/>
      <c r="D189" s="34"/>
      <c r="E189" s="183"/>
      <c r="F189" s="300"/>
      <c r="G189" s="183"/>
      <c r="H189" s="300"/>
      <c r="I189" s="242"/>
      <c r="J189" s="26"/>
      <c r="K189" s="16"/>
      <c r="L189" s="25"/>
      <c r="M189" s="16"/>
      <c r="N189" s="25"/>
      <c r="O189" s="179"/>
      <c r="P189" s="16"/>
      <c r="Q189" s="18"/>
      <c r="R189" s="138"/>
      <c r="S189" s="18"/>
      <c r="T189" s="138"/>
      <c r="U189" s="16"/>
      <c r="V189" s="16"/>
      <c r="W189" s="16"/>
      <c r="X189" s="16"/>
      <c r="Y189" s="16"/>
      <c r="Z189" s="16"/>
      <c r="AA189" s="16"/>
    </row>
    <row r="190" spans="1:27" x14ac:dyDescent="0.2">
      <c r="A190" s="16"/>
      <c r="B190" s="16"/>
      <c r="C190" s="16"/>
      <c r="D190" s="34"/>
      <c r="E190" s="29"/>
      <c r="F190" s="22"/>
      <c r="G190" s="28"/>
      <c r="H190" s="22"/>
      <c r="I190" s="135"/>
      <c r="J190" s="136"/>
      <c r="K190" s="135"/>
      <c r="L190" s="136"/>
      <c r="M190" s="135"/>
      <c r="N190" s="136"/>
      <c r="O190" s="184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</row>
    <row r="191" spans="1:27" x14ac:dyDescent="0.2">
      <c r="A191" s="16"/>
      <c r="B191" s="16"/>
      <c r="C191" s="16"/>
      <c r="D191" s="35"/>
      <c r="E191" s="18"/>
      <c r="F191" s="30"/>
      <c r="G191" s="16"/>
      <c r="H191" s="26"/>
      <c r="I191" s="28"/>
      <c r="J191" s="22"/>
      <c r="K191" s="28"/>
      <c r="L191" s="22"/>
      <c r="M191" s="28"/>
      <c r="N191" s="22"/>
      <c r="O191" s="172"/>
      <c r="P191" s="18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</row>
    <row r="192" spans="1:27" x14ac:dyDescent="0.2">
      <c r="A192" s="16"/>
      <c r="B192" s="16"/>
      <c r="C192" s="16"/>
      <c r="D192" s="35"/>
      <c r="E192" s="18"/>
      <c r="F192" s="30"/>
      <c r="G192" s="16"/>
      <c r="H192" s="26"/>
      <c r="I192" s="18"/>
      <c r="J192" s="30"/>
      <c r="K192" s="18"/>
      <c r="L192" s="30"/>
      <c r="M192" s="16"/>
      <c r="N192" s="25"/>
      <c r="O192" s="172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</row>
    <row r="193" spans="1:27" x14ac:dyDescent="0.2">
      <c r="A193" s="16"/>
      <c r="B193" s="16"/>
      <c r="C193" s="16"/>
      <c r="D193" s="35"/>
      <c r="E193" s="18"/>
      <c r="F193" s="30"/>
      <c r="G193" s="16"/>
      <c r="H193" s="26"/>
      <c r="I193" s="18"/>
      <c r="J193" s="30"/>
      <c r="K193" s="18"/>
      <c r="L193" s="30"/>
      <c r="M193" s="16"/>
      <c r="N193" s="25"/>
      <c r="O193" s="172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</row>
    <row r="194" spans="1:27" x14ac:dyDescent="0.2">
      <c r="A194" s="16"/>
      <c r="B194" s="16"/>
      <c r="C194" s="16"/>
      <c r="D194" s="35"/>
      <c r="E194" s="18"/>
      <c r="F194" s="30"/>
      <c r="G194" s="16"/>
      <c r="H194" s="26"/>
      <c r="I194" s="18"/>
      <c r="J194" s="30"/>
      <c r="K194" s="18"/>
      <c r="L194" s="30"/>
      <c r="M194" s="16"/>
      <c r="N194" s="25"/>
      <c r="O194" s="172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</row>
    <row r="195" spans="1:27" x14ac:dyDescent="0.2">
      <c r="A195" s="16"/>
      <c r="B195" s="16"/>
      <c r="C195" s="16"/>
      <c r="D195" s="35"/>
      <c r="E195" s="18"/>
      <c r="F195" s="30"/>
      <c r="G195" s="16"/>
      <c r="H195" s="26"/>
      <c r="I195" s="18"/>
      <c r="J195" s="30"/>
      <c r="K195" s="18"/>
      <c r="L195" s="30"/>
      <c r="M195" s="16"/>
      <c r="N195" s="25"/>
      <c r="O195" s="172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</row>
    <row r="196" spans="1:27" x14ac:dyDescent="0.2">
      <c r="A196" s="16"/>
      <c r="B196" s="16"/>
      <c r="C196" s="16"/>
      <c r="D196" s="34"/>
      <c r="E196" s="301"/>
      <c r="F196" s="26"/>
      <c r="G196" s="301"/>
      <c r="H196" s="26"/>
      <c r="I196" s="18"/>
      <c r="J196" s="30"/>
      <c r="K196" s="18"/>
      <c r="L196" s="30"/>
      <c r="M196" s="16"/>
      <c r="N196" s="25"/>
      <c r="O196" s="172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</row>
    <row r="197" spans="1:27" x14ac:dyDescent="0.2">
      <c r="A197" s="16"/>
      <c r="B197" s="16"/>
      <c r="C197" s="16"/>
      <c r="D197" s="34"/>
      <c r="E197" s="183"/>
      <c r="F197" s="300"/>
      <c r="G197" s="183"/>
      <c r="H197" s="300"/>
      <c r="I197" s="18"/>
      <c r="J197" s="30"/>
      <c r="K197" s="18"/>
      <c r="L197" s="30"/>
      <c r="M197" s="16"/>
      <c r="N197" s="25"/>
      <c r="O197" s="172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</row>
    <row r="198" spans="1:27" x14ac:dyDescent="0.2">
      <c r="A198" s="16"/>
      <c r="B198" s="16"/>
      <c r="C198" s="16"/>
      <c r="D198" s="34"/>
      <c r="E198" s="300"/>
      <c r="F198" s="300"/>
      <c r="G198" s="302"/>
      <c r="H198" s="300"/>
      <c r="I198" s="135"/>
      <c r="J198" s="136"/>
      <c r="K198" s="135"/>
      <c r="L198" s="136"/>
      <c r="M198" s="135"/>
      <c r="N198" s="136"/>
      <c r="O198" s="172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</row>
    <row r="199" spans="1:27" x14ac:dyDescent="0.2">
      <c r="A199" s="16"/>
      <c r="B199" s="16"/>
      <c r="C199" s="16"/>
      <c r="D199" s="35"/>
      <c r="E199" s="303"/>
      <c r="F199" s="304"/>
      <c r="G199" s="303"/>
      <c r="H199" s="303"/>
      <c r="I199" s="28"/>
      <c r="J199" s="22"/>
      <c r="K199" s="28"/>
      <c r="L199" s="22"/>
      <c r="M199" s="28"/>
      <c r="N199" s="22"/>
      <c r="O199" s="172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</row>
    <row r="200" spans="1:27" x14ac:dyDescent="0.2">
      <c r="A200" s="16"/>
      <c r="B200" s="16"/>
      <c r="C200" s="16"/>
      <c r="D200" s="35"/>
      <c r="E200" s="303"/>
      <c r="F200" s="303"/>
      <c r="G200" s="303"/>
      <c r="H200" s="303"/>
      <c r="I200" s="16"/>
      <c r="J200" s="25"/>
      <c r="K200" s="18"/>
      <c r="L200" s="30"/>
      <c r="M200" s="16"/>
      <c r="N200" s="25"/>
      <c r="O200" s="172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</row>
    <row r="201" spans="1:27" x14ac:dyDescent="0.2">
      <c r="A201" s="16"/>
      <c r="B201" s="16"/>
      <c r="C201" s="16"/>
      <c r="D201" s="35"/>
      <c r="E201" s="303"/>
      <c r="F201" s="303"/>
      <c r="G201" s="303"/>
      <c r="H201" s="303"/>
      <c r="I201" s="16"/>
      <c r="J201" s="25"/>
      <c r="K201" s="18"/>
      <c r="L201" s="30"/>
      <c r="M201" s="16"/>
      <c r="N201" s="25"/>
      <c r="O201" s="172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</row>
    <row r="202" spans="1:27" x14ac:dyDescent="0.2">
      <c r="A202" s="16"/>
      <c r="B202" s="16"/>
      <c r="C202" s="16"/>
      <c r="D202" s="35"/>
      <c r="E202" s="303"/>
      <c r="F202" s="303"/>
      <c r="G202" s="303"/>
      <c r="H202" s="303"/>
      <c r="I202" s="16"/>
      <c r="J202" s="25"/>
      <c r="K202" s="18"/>
      <c r="L202" s="30"/>
      <c r="M202" s="16"/>
      <c r="N202" s="25"/>
      <c r="O202" s="172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</row>
    <row r="203" spans="1:27" x14ac:dyDescent="0.2">
      <c r="A203" s="16"/>
      <c r="B203" s="16"/>
      <c r="C203" s="16"/>
      <c r="D203" s="35"/>
      <c r="E203" s="303"/>
      <c r="F203" s="303"/>
      <c r="G203" s="303"/>
      <c r="H203" s="303"/>
      <c r="I203" s="16"/>
      <c r="J203" s="243"/>
      <c r="K203" s="18"/>
      <c r="L203" s="30"/>
      <c r="M203" s="16"/>
      <c r="N203" s="25"/>
      <c r="O203" s="172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</row>
    <row r="204" spans="1:27" x14ac:dyDescent="0.2">
      <c r="A204" s="16"/>
      <c r="B204" s="16"/>
      <c r="C204" s="16"/>
      <c r="D204" s="34"/>
      <c r="E204" s="19"/>
      <c r="F204" s="16"/>
      <c r="G204" s="16"/>
      <c r="H204" s="16"/>
      <c r="I204" s="16"/>
      <c r="J204" s="25"/>
      <c r="K204" s="18"/>
      <c r="L204" s="30"/>
      <c r="M204" s="16"/>
      <c r="N204" s="25"/>
      <c r="O204" s="172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</row>
    <row r="205" spans="1:27" x14ac:dyDescent="0.2">
      <c r="A205" s="16"/>
      <c r="B205" s="16"/>
      <c r="C205" s="16"/>
      <c r="D205" s="34"/>
      <c r="E205" s="183"/>
      <c r="F205" s="300"/>
      <c r="G205" s="183"/>
      <c r="H205" s="300"/>
      <c r="I205" s="16"/>
      <c r="J205" s="25"/>
      <c r="K205" s="18"/>
      <c r="L205" s="30"/>
      <c r="M205" s="16"/>
      <c r="N205" s="25"/>
      <c r="O205" s="172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</row>
    <row r="206" spans="1:27" x14ac:dyDescent="0.2">
      <c r="A206" s="16"/>
      <c r="B206" s="16"/>
      <c r="C206" s="16"/>
      <c r="D206" s="34"/>
      <c r="E206" s="22"/>
      <c r="F206" s="22"/>
      <c r="G206" s="28"/>
      <c r="H206" s="22"/>
      <c r="I206" s="135"/>
      <c r="J206" s="16"/>
      <c r="K206" s="135"/>
      <c r="L206" s="136"/>
      <c r="M206" s="16"/>
      <c r="N206" s="16"/>
      <c r="O206" s="172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</row>
    <row r="207" spans="1:27" x14ac:dyDescent="0.2">
      <c r="A207" s="16"/>
      <c r="B207" s="16"/>
      <c r="C207" s="16"/>
      <c r="D207" s="35"/>
      <c r="E207" s="18"/>
      <c r="F207" s="30"/>
      <c r="G207" s="18"/>
      <c r="H207" s="30"/>
      <c r="I207" s="28"/>
      <c r="J207" s="22"/>
      <c r="K207" s="28"/>
      <c r="L207" s="22"/>
      <c r="M207" s="16"/>
      <c r="N207" s="16"/>
      <c r="O207" s="172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</row>
    <row r="208" spans="1:27" x14ac:dyDescent="0.2">
      <c r="A208" s="16"/>
      <c r="B208" s="16"/>
      <c r="C208" s="16"/>
      <c r="D208" s="35"/>
      <c r="E208" s="18"/>
      <c r="F208" s="30"/>
      <c r="G208" s="18"/>
      <c r="H208" s="30"/>
      <c r="I208" s="16"/>
      <c r="J208" s="25"/>
      <c r="K208" s="18"/>
      <c r="L208" s="30"/>
      <c r="M208" s="16"/>
      <c r="N208" s="16"/>
      <c r="O208" s="172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</row>
    <row r="209" spans="1:29" x14ac:dyDescent="0.2">
      <c r="A209" s="16"/>
      <c r="B209" s="16"/>
      <c r="C209" s="16"/>
      <c r="D209" s="35"/>
      <c r="E209" s="18"/>
      <c r="F209" s="30"/>
      <c r="G209" s="18"/>
      <c r="H209" s="30"/>
      <c r="I209" s="16"/>
      <c r="J209" s="25"/>
      <c r="K209" s="18"/>
      <c r="L209" s="30"/>
      <c r="M209" s="16"/>
      <c r="N209" s="16"/>
      <c r="O209" s="172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</row>
    <row r="210" spans="1:29" x14ac:dyDescent="0.2">
      <c r="A210" s="16"/>
      <c r="B210" s="16"/>
      <c r="C210" s="16"/>
      <c r="D210" s="35"/>
      <c r="E210" s="18"/>
      <c r="F210" s="30"/>
      <c r="G210" s="18"/>
      <c r="H210" s="30"/>
      <c r="I210" s="16"/>
      <c r="J210" s="25"/>
      <c r="K210" s="18"/>
      <c r="L210" s="30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</row>
    <row r="211" spans="1:29" x14ac:dyDescent="0.2">
      <c r="A211" s="16"/>
      <c r="B211" s="16"/>
      <c r="C211" s="16"/>
      <c r="D211" s="35"/>
      <c r="E211" s="18"/>
      <c r="F211" s="30"/>
      <c r="G211" s="18"/>
      <c r="H211" s="30"/>
      <c r="I211" s="16"/>
      <c r="J211" s="25"/>
      <c r="K211" s="18"/>
      <c r="L211" s="30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</row>
    <row r="212" spans="1:29" x14ac:dyDescent="0.2">
      <c r="A212" s="16"/>
      <c r="B212" s="16"/>
      <c r="C212" s="16"/>
      <c r="D212" s="16"/>
      <c r="E212" s="298"/>
      <c r="F212" s="299"/>
      <c r="G212" s="298"/>
      <c r="H212" s="299"/>
      <c r="I212" s="16"/>
      <c r="J212" s="25"/>
      <c r="K212" s="18"/>
      <c r="L212" s="30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</row>
    <row r="213" spans="1:29" x14ac:dyDescent="0.2">
      <c r="A213" s="16"/>
      <c r="B213" s="16"/>
      <c r="C213" s="16"/>
      <c r="D213" s="34"/>
      <c r="E213" s="183"/>
      <c r="F213" s="150"/>
      <c r="G213" s="16"/>
      <c r="H213" s="25"/>
      <c r="I213" s="16"/>
      <c r="J213" s="25"/>
      <c r="K213" s="18"/>
      <c r="L213" s="30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</row>
    <row r="214" spans="1:29" x14ac:dyDescent="0.2">
      <c r="A214" s="16"/>
      <c r="B214" s="16"/>
      <c r="C214" s="16"/>
      <c r="D214" s="34"/>
      <c r="E214" s="28"/>
      <c r="F214" s="16"/>
      <c r="G214" s="16"/>
      <c r="H214" s="25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</row>
    <row r="215" spans="1:29" x14ac:dyDescent="0.2">
      <c r="A215" s="16"/>
      <c r="B215" s="16"/>
      <c r="C215" s="16"/>
      <c r="D215" s="35"/>
      <c r="E215" s="18"/>
      <c r="F215" s="30"/>
      <c r="G215" s="16"/>
      <c r="H215" s="25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</row>
    <row r="216" spans="1:29" x14ac:dyDescent="0.2">
      <c r="A216" s="16"/>
      <c r="B216" s="16"/>
      <c r="C216" s="16"/>
      <c r="D216" s="35"/>
      <c r="E216" s="18"/>
      <c r="F216" s="30"/>
      <c r="G216" s="16"/>
      <c r="H216" s="25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</row>
    <row r="217" spans="1:29" x14ac:dyDescent="0.2">
      <c r="A217" s="16"/>
      <c r="B217" s="16"/>
      <c r="C217" s="16"/>
      <c r="D217" s="35"/>
      <c r="E217" s="18"/>
      <c r="F217" s="30"/>
      <c r="G217" s="16"/>
      <c r="H217" s="25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</row>
    <row r="218" spans="1:29" x14ac:dyDescent="0.2">
      <c r="A218" s="16"/>
      <c r="B218" s="16"/>
      <c r="C218" s="16"/>
      <c r="D218" s="35"/>
      <c r="E218" s="18"/>
      <c r="F218" s="30"/>
      <c r="G218" s="16"/>
      <c r="H218" s="25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</row>
    <row r="219" spans="1:29" x14ac:dyDescent="0.2">
      <c r="A219" s="16"/>
      <c r="B219" s="16"/>
      <c r="C219" s="16"/>
      <c r="D219" s="35"/>
      <c r="E219" s="18"/>
      <c r="F219" s="30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</row>
    <row r="220" spans="1:29" x14ac:dyDescent="0.2">
      <c r="A220" s="16"/>
      <c r="B220" s="16"/>
      <c r="C220" s="16"/>
      <c r="D220" s="16"/>
      <c r="E220" s="16"/>
      <c r="F220" s="2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</row>
    <row r="221" spans="1:29" x14ac:dyDescent="0.2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</row>
    <row r="222" spans="1:29" x14ac:dyDescent="0.2"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</row>
    <row r="223" spans="1:29" x14ac:dyDescent="0.2">
      <c r="C223" s="16"/>
      <c r="D223" s="16"/>
      <c r="E223" s="16"/>
      <c r="F223" s="34"/>
      <c r="G223" s="135"/>
      <c r="H223" s="136"/>
      <c r="I223" s="135"/>
      <c r="J223" s="136"/>
      <c r="K223" s="135"/>
      <c r="L223" s="136"/>
      <c r="M223" s="135"/>
      <c r="N223" s="136"/>
      <c r="O223" s="135"/>
      <c r="P223" s="136"/>
      <c r="Q223" s="16"/>
    </row>
    <row r="224" spans="1:29" x14ac:dyDescent="0.2">
      <c r="C224" s="16"/>
      <c r="D224" s="16"/>
      <c r="E224" s="240"/>
      <c r="F224" s="34"/>
      <c r="G224" s="22"/>
      <c r="H224" s="196"/>
      <c r="I224" s="22"/>
      <c r="J224" s="22"/>
      <c r="K224" s="28"/>
      <c r="L224" s="22"/>
      <c r="M224" s="22"/>
      <c r="N224" s="22"/>
      <c r="O224" s="28"/>
      <c r="P224" s="22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</row>
    <row r="225" spans="1:29" ht="34" x14ac:dyDescent="0.4">
      <c r="A225" s="59"/>
      <c r="B225" s="59"/>
      <c r="C225" s="296"/>
      <c r="D225" s="296"/>
      <c r="E225" s="296"/>
      <c r="F225" s="23"/>
      <c r="G225" s="296"/>
      <c r="H225" s="296"/>
      <c r="I225" s="296"/>
      <c r="J225" s="30"/>
      <c r="K225" s="242"/>
      <c r="L225" s="26"/>
      <c r="M225" s="16"/>
      <c r="N225" s="25"/>
      <c r="O225" s="16"/>
      <c r="P225" s="25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</row>
    <row r="226" spans="1:29" x14ac:dyDescent="0.2">
      <c r="A226" s="59"/>
      <c r="B226" s="59"/>
      <c r="C226" s="59"/>
      <c r="D226" s="183"/>
      <c r="E226" s="150"/>
      <c r="F226" s="183"/>
      <c r="G226" s="150"/>
      <c r="H226" s="183"/>
      <c r="I226" s="150"/>
      <c r="J226" s="183"/>
      <c r="K226" s="150"/>
      <c r="L226" s="183"/>
      <c r="M226" s="150"/>
      <c r="N226" s="183"/>
      <c r="O226" s="150"/>
      <c r="P226" s="183"/>
      <c r="Q226" s="150"/>
      <c r="R226" s="183"/>
      <c r="S226" s="150"/>
      <c r="T226" s="183"/>
      <c r="U226" s="150"/>
      <c r="V226" s="183"/>
      <c r="W226" s="150"/>
      <c r="X226" s="183"/>
      <c r="Y226" s="150"/>
      <c r="Z226" s="183"/>
      <c r="AA226" s="150"/>
      <c r="AB226" s="16"/>
      <c r="AC226" s="16"/>
    </row>
    <row r="227" spans="1:29" x14ac:dyDescent="0.2">
      <c r="A227" s="59"/>
      <c r="B227" s="16"/>
      <c r="C227" s="201"/>
      <c r="D227" s="27"/>
      <c r="E227" s="22"/>
      <c r="F227" s="28"/>
      <c r="G227" s="22"/>
      <c r="H227" s="28"/>
      <c r="I227" s="22"/>
      <c r="J227" s="22"/>
      <c r="K227" s="22"/>
      <c r="L227" s="28"/>
      <c r="M227" s="22"/>
      <c r="N227" s="28"/>
      <c r="O227" s="22"/>
      <c r="P227" s="28"/>
      <c r="Q227" s="22"/>
      <c r="R227" s="28"/>
      <c r="S227" s="22"/>
      <c r="T227" s="28"/>
      <c r="U227" s="22"/>
      <c r="V227" s="28"/>
      <c r="W227" s="16"/>
      <c r="X227" s="28"/>
      <c r="Y227" s="22"/>
      <c r="Z227" s="29"/>
      <c r="AA227" s="20"/>
      <c r="AB227" s="16"/>
      <c r="AC227" s="16"/>
    </row>
    <row r="228" spans="1:29" x14ac:dyDescent="0.2">
      <c r="A228" s="59"/>
      <c r="B228" s="59"/>
      <c r="C228" s="82"/>
      <c r="D228" s="16"/>
      <c r="E228" s="26"/>
      <c r="F228" s="16"/>
      <c r="G228" s="25"/>
      <c r="H228" s="16"/>
      <c r="I228" s="26"/>
      <c r="J228" s="16"/>
      <c r="K228" s="25"/>
      <c r="L228" s="16"/>
      <c r="M228" s="26"/>
      <c r="N228" s="16"/>
      <c r="O228" s="26"/>
      <c r="P228" s="16"/>
      <c r="Q228" s="26"/>
      <c r="R228" s="16"/>
      <c r="S228" s="25"/>
      <c r="T228" s="16"/>
      <c r="U228" s="26"/>
      <c r="V228" s="16"/>
      <c r="W228" s="26"/>
      <c r="X228" s="16"/>
      <c r="Y228" s="26"/>
      <c r="Z228" s="18"/>
      <c r="AA228" s="30"/>
      <c r="AB228" s="16"/>
      <c r="AC228" s="16"/>
    </row>
    <row r="229" spans="1:29" x14ac:dyDescent="0.2">
      <c r="A229" s="59"/>
      <c r="B229" s="59"/>
      <c r="C229" s="82"/>
      <c r="D229" s="16"/>
      <c r="E229" s="26"/>
      <c r="F229" s="16"/>
      <c r="G229" s="25"/>
      <c r="H229" s="16"/>
      <c r="I229" s="26"/>
      <c r="J229" s="16"/>
      <c r="K229" s="25"/>
      <c r="L229" s="16"/>
      <c r="M229" s="26"/>
      <c r="N229" s="16"/>
      <c r="O229" s="26"/>
      <c r="P229" s="16"/>
      <c r="Q229" s="26"/>
      <c r="R229" s="16"/>
      <c r="S229" s="25"/>
      <c r="T229" s="16"/>
      <c r="U229" s="26"/>
      <c r="V229" s="16"/>
      <c r="W229" s="26"/>
      <c r="X229" s="16"/>
      <c r="Y229" s="26"/>
      <c r="Z229" s="18"/>
      <c r="AA229" s="30"/>
      <c r="AB229" s="16"/>
      <c r="AC229" s="16"/>
    </row>
    <row r="230" spans="1:29" x14ac:dyDescent="0.2">
      <c r="A230" s="59"/>
      <c r="B230" s="59"/>
      <c r="C230" s="82"/>
      <c r="D230" s="16"/>
      <c r="E230" s="26"/>
      <c r="F230" s="16"/>
      <c r="G230" s="25"/>
      <c r="H230" s="16"/>
      <c r="I230" s="26"/>
      <c r="J230" s="16"/>
      <c r="K230" s="25"/>
      <c r="L230" s="16"/>
      <c r="M230" s="26"/>
      <c r="N230" s="16"/>
      <c r="O230" s="26"/>
      <c r="P230" s="16"/>
      <c r="Q230" s="26"/>
      <c r="R230" s="16"/>
      <c r="S230" s="25"/>
      <c r="T230" s="16"/>
      <c r="U230" s="26"/>
      <c r="V230" s="16"/>
      <c r="W230" s="26"/>
      <c r="X230" s="16"/>
      <c r="Y230" s="26"/>
      <c r="Z230" s="18"/>
      <c r="AA230" s="30"/>
      <c r="AB230" s="16"/>
      <c r="AC230" s="16"/>
    </row>
    <row r="231" spans="1:29" x14ac:dyDescent="0.2">
      <c r="A231" s="59"/>
      <c r="B231" s="59"/>
      <c r="C231" s="82"/>
      <c r="D231" s="16"/>
      <c r="E231" s="26"/>
      <c r="F231" s="16"/>
      <c r="G231" s="25"/>
      <c r="H231" s="16"/>
      <c r="I231" s="26"/>
      <c r="J231" s="16"/>
      <c r="K231" s="25"/>
      <c r="L231" s="16"/>
      <c r="M231" s="26"/>
      <c r="N231" s="16"/>
      <c r="O231" s="26"/>
      <c r="P231" s="16"/>
      <c r="Q231" s="26"/>
      <c r="R231" s="16"/>
      <c r="S231" s="25"/>
      <c r="T231" s="16"/>
      <c r="U231" s="26"/>
      <c r="V231" s="16"/>
      <c r="W231" s="26"/>
      <c r="X231" s="16"/>
      <c r="Y231" s="26"/>
      <c r="Z231" s="18"/>
      <c r="AA231" s="30"/>
      <c r="AB231" s="16"/>
      <c r="AC231" s="16"/>
    </row>
    <row r="232" spans="1:29" x14ac:dyDescent="0.2">
      <c r="A232" s="59"/>
      <c r="B232" s="59"/>
      <c r="C232" s="82"/>
      <c r="D232" s="16"/>
      <c r="E232" s="26"/>
      <c r="F232" s="16"/>
      <c r="G232" s="25"/>
      <c r="H232" s="16"/>
      <c r="I232" s="26"/>
      <c r="J232" s="16"/>
      <c r="K232" s="25"/>
      <c r="L232" s="16"/>
      <c r="M232" s="26"/>
      <c r="N232" s="16"/>
      <c r="O232" s="26"/>
      <c r="P232" s="16"/>
      <c r="Q232" s="26"/>
      <c r="R232" s="16"/>
      <c r="S232" s="25"/>
      <c r="T232" s="16"/>
      <c r="U232" s="26"/>
      <c r="V232" s="16"/>
      <c r="W232" s="26"/>
      <c r="X232" s="16"/>
      <c r="Y232" s="26"/>
      <c r="Z232" s="18"/>
      <c r="AA232" s="30"/>
      <c r="AB232" s="16"/>
      <c r="AC232" s="16"/>
    </row>
    <row r="233" spans="1:29" x14ac:dyDescent="0.2">
      <c r="A233" s="59"/>
      <c r="B233" s="16"/>
      <c r="C233" s="82"/>
      <c r="D233" s="16"/>
      <c r="E233" s="26"/>
      <c r="F233" s="16"/>
      <c r="G233" s="26"/>
      <c r="H233" s="16"/>
      <c r="I233" s="26"/>
      <c r="J233" s="16"/>
      <c r="K233" s="26"/>
      <c r="L233" s="16"/>
      <c r="M233" s="26"/>
      <c r="N233" s="16"/>
      <c r="O233" s="26"/>
      <c r="P233" s="366"/>
      <c r="Q233" s="367"/>
      <c r="R233" s="366"/>
      <c r="S233" s="367"/>
      <c r="T233" s="366"/>
      <c r="U233" s="367"/>
      <c r="V233" s="366"/>
      <c r="W233" s="367"/>
      <c r="X233" s="366"/>
      <c r="Y233" s="367"/>
      <c r="Z233" s="366"/>
      <c r="AA233" s="367"/>
      <c r="AB233" s="16"/>
      <c r="AC233" s="16"/>
    </row>
    <row r="234" spans="1:29" x14ac:dyDescent="0.2">
      <c r="B234" s="59"/>
      <c r="C234" s="16"/>
      <c r="D234" s="183"/>
      <c r="E234" s="150"/>
      <c r="F234" s="183"/>
      <c r="G234" s="150"/>
      <c r="H234" s="183"/>
      <c r="I234" s="150"/>
      <c r="J234" s="183"/>
      <c r="K234" s="150"/>
      <c r="L234" s="183"/>
      <c r="M234" s="150"/>
      <c r="N234" s="183"/>
      <c r="O234" s="150"/>
      <c r="P234" s="22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</row>
    <row r="235" spans="1:29" x14ac:dyDescent="0.2">
      <c r="B235" s="16"/>
      <c r="C235" s="16"/>
      <c r="D235" s="28"/>
      <c r="E235" s="22"/>
      <c r="F235" s="28"/>
      <c r="G235" s="22"/>
      <c r="H235" s="28"/>
      <c r="I235" s="22"/>
      <c r="J235" s="28"/>
      <c r="K235" s="16"/>
      <c r="L235" s="28"/>
      <c r="M235" s="22"/>
      <c r="N235" s="29"/>
      <c r="O235" s="20"/>
      <c r="P235" s="25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</row>
    <row r="236" spans="1:29" x14ac:dyDescent="0.2">
      <c r="B236" s="59"/>
      <c r="C236" s="82"/>
      <c r="D236" s="16"/>
      <c r="E236" s="26"/>
      <c r="F236" s="16"/>
      <c r="G236" s="25"/>
      <c r="H236" s="16"/>
      <c r="I236" s="26"/>
      <c r="J236" s="16"/>
      <c r="K236" s="26"/>
      <c r="L236" s="16"/>
      <c r="M236" s="26"/>
      <c r="N236" s="18"/>
      <c r="O236" s="30"/>
      <c r="P236" s="25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</row>
    <row r="237" spans="1:29" x14ac:dyDescent="0.2">
      <c r="B237" s="59"/>
      <c r="C237" s="82"/>
      <c r="D237" s="16"/>
      <c r="E237" s="26"/>
      <c r="F237" s="16"/>
      <c r="G237" s="25"/>
      <c r="H237" s="16"/>
      <c r="I237" s="26"/>
      <c r="J237" s="16"/>
      <c r="K237" s="26"/>
      <c r="L237" s="16"/>
      <c r="M237" s="26"/>
      <c r="N237" s="18"/>
      <c r="O237" s="30"/>
      <c r="P237" s="25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</row>
    <row r="238" spans="1:29" x14ac:dyDescent="0.2">
      <c r="B238" s="59"/>
      <c r="C238" s="82"/>
      <c r="D238" s="16"/>
      <c r="E238" s="26"/>
      <c r="F238" s="16"/>
      <c r="G238" s="25"/>
      <c r="H238" s="16"/>
      <c r="I238" s="26"/>
      <c r="J238" s="16"/>
      <c r="K238" s="26"/>
      <c r="L238" s="16"/>
      <c r="M238" s="26"/>
      <c r="N238" s="18"/>
      <c r="O238" s="30"/>
      <c r="P238" s="25"/>
      <c r="Q238" s="16"/>
      <c r="R238" s="16"/>
      <c r="S238" s="183"/>
      <c r="T238" s="150"/>
      <c r="U238" s="16"/>
      <c r="V238" s="16"/>
      <c r="W238" s="16"/>
      <c r="X238" s="16"/>
      <c r="Y238" s="16"/>
      <c r="Z238" s="16"/>
      <c r="AA238" s="16"/>
      <c r="AB238" s="16"/>
      <c r="AC238" s="16"/>
    </row>
    <row r="239" spans="1:29" x14ac:dyDescent="0.2">
      <c r="B239" s="59"/>
      <c r="C239" s="82"/>
      <c r="D239" s="16"/>
      <c r="E239" s="26"/>
      <c r="F239" s="16"/>
      <c r="G239" s="25"/>
      <c r="H239" s="16"/>
      <c r="I239" s="26"/>
      <c r="J239" s="16"/>
      <c r="K239" s="26"/>
      <c r="L239" s="16"/>
      <c r="M239" s="26"/>
      <c r="N239" s="18"/>
      <c r="O239" s="30"/>
      <c r="P239" s="25"/>
      <c r="Q239" s="16"/>
      <c r="R239" s="16"/>
      <c r="S239" s="29"/>
      <c r="T239" s="20"/>
      <c r="U239" s="16"/>
      <c r="V239" s="16"/>
      <c r="W239" s="16"/>
      <c r="X239" s="16"/>
      <c r="Y239" s="16"/>
      <c r="Z239" s="16"/>
      <c r="AA239" s="16"/>
      <c r="AB239" s="16"/>
      <c r="AC239" s="16"/>
    </row>
    <row r="240" spans="1:29" x14ac:dyDescent="0.2">
      <c r="B240" s="59"/>
      <c r="C240" s="82"/>
      <c r="D240" s="16"/>
      <c r="E240" s="26"/>
      <c r="F240" s="16"/>
      <c r="G240" s="25"/>
      <c r="H240" s="16"/>
      <c r="I240" s="26"/>
      <c r="J240" s="16"/>
      <c r="K240" s="26"/>
      <c r="L240" s="16"/>
      <c r="M240" s="26"/>
      <c r="N240" s="18"/>
      <c r="O240" s="30"/>
      <c r="P240" s="25"/>
      <c r="Q240" s="16"/>
      <c r="R240" s="16"/>
      <c r="S240" s="18"/>
      <c r="T240" s="30"/>
      <c r="U240" s="16"/>
      <c r="V240" s="16"/>
      <c r="W240" s="16"/>
      <c r="X240" s="16"/>
      <c r="Y240" s="16"/>
      <c r="Z240" s="16"/>
      <c r="AA240" s="16"/>
      <c r="AB240" s="16"/>
      <c r="AC240" s="16"/>
    </row>
    <row r="241" spans="2:29" x14ac:dyDescent="0.2">
      <c r="B241" s="16"/>
      <c r="C241" s="16"/>
      <c r="D241" s="366"/>
      <c r="E241" s="367"/>
      <c r="F241" s="366"/>
      <c r="G241" s="367"/>
      <c r="H241" s="366"/>
      <c r="I241" s="367"/>
      <c r="J241" s="366"/>
      <c r="K241" s="367"/>
      <c r="L241" s="366"/>
      <c r="M241" s="367"/>
      <c r="N241" s="366"/>
      <c r="O241" s="367"/>
      <c r="P241" s="25"/>
      <c r="Q241" s="16"/>
      <c r="R241" s="16"/>
      <c r="S241" s="18"/>
      <c r="T241" s="30"/>
      <c r="U241" s="16"/>
      <c r="V241" s="16"/>
      <c r="W241" s="16"/>
      <c r="X241" s="16"/>
      <c r="Y241" s="16"/>
      <c r="Z241" s="16"/>
      <c r="AA241" s="16"/>
      <c r="AB241" s="16"/>
      <c r="AC241" s="16"/>
    </row>
    <row r="242" spans="2:29" x14ac:dyDescent="0.2">
      <c r="B242" s="59"/>
      <c r="C242" s="16"/>
      <c r="D242" s="35"/>
      <c r="E242" s="303"/>
      <c r="F242" s="303"/>
      <c r="G242" s="303"/>
      <c r="H242" s="303"/>
      <c r="I242" s="135"/>
      <c r="J242" s="136"/>
      <c r="K242" s="135"/>
      <c r="L242" s="136"/>
      <c r="M242" s="135"/>
      <c r="N242" s="136"/>
      <c r="O242" s="135"/>
      <c r="P242" s="136"/>
      <c r="Q242" s="16"/>
      <c r="R242" s="16"/>
      <c r="S242" s="18"/>
      <c r="T242" s="30"/>
      <c r="U242" s="16"/>
      <c r="V242" s="16"/>
      <c r="W242" s="16"/>
      <c r="X242" s="16"/>
      <c r="Y242" s="16"/>
      <c r="Z242" s="16"/>
      <c r="AA242" s="16"/>
      <c r="AB242" s="16"/>
      <c r="AC242" s="16"/>
    </row>
    <row r="243" spans="2:29" x14ac:dyDescent="0.2">
      <c r="C243" s="16"/>
      <c r="D243" s="35"/>
      <c r="E243" s="303"/>
      <c r="F243" s="303"/>
      <c r="G243" s="303"/>
      <c r="H243" s="303"/>
      <c r="I243" s="28"/>
      <c r="J243" s="22"/>
      <c r="K243" s="28"/>
      <c r="L243" s="22"/>
      <c r="M243" s="28"/>
      <c r="N243" s="22"/>
      <c r="O243" s="28"/>
      <c r="P243" s="22"/>
      <c r="Q243" s="16"/>
      <c r="R243" s="16"/>
      <c r="S243" s="18"/>
      <c r="T243" s="30"/>
    </row>
    <row r="244" spans="2:29" x14ac:dyDescent="0.2">
      <c r="C244" s="16"/>
      <c r="D244" s="34"/>
      <c r="E244" s="19"/>
      <c r="F244" s="16"/>
      <c r="G244" s="16"/>
      <c r="H244" s="16"/>
      <c r="I244" s="18"/>
      <c r="J244" s="30"/>
      <c r="K244" s="16"/>
      <c r="L244" s="25"/>
      <c r="M244" s="18"/>
      <c r="N244" s="30"/>
      <c r="O244" s="16"/>
      <c r="P244" s="25"/>
      <c r="Q244" s="16"/>
      <c r="R244" s="16"/>
      <c r="S244" s="18"/>
      <c r="T244" s="30"/>
    </row>
    <row r="245" spans="2:29" x14ac:dyDescent="0.2">
      <c r="C245" s="16"/>
      <c r="D245" s="34"/>
      <c r="E245" s="183"/>
      <c r="F245" s="300"/>
      <c r="G245" s="183"/>
      <c r="H245" s="300"/>
      <c r="I245" s="18"/>
      <c r="J245" s="30"/>
      <c r="K245" s="16"/>
      <c r="L245" s="25"/>
      <c r="M245" s="18"/>
      <c r="N245" s="30"/>
      <c r="O245" s="16"/>
      <c r="P245" s="25"/>
      <c r="Q245" s="16"/>
      <c r="R245" s="16"/>
      <c r="S245" s="16"/>
      <c r="T245" s="16"/>
    </row>
    <row r="246" spans="2:29" x14ac:dyDescent="0.2">
      <c r="C246" s="16"/>
      <c r="D246" s="34"/>
      <c r="E246" s="22"/>
      <c r="F246" s="22"/>
      <c r="G246" s="28"/>
      <c r="H246" s="22"/>
      <c r="I246" s="18"/>
      <c r="J246" s="30"/>
      <c r="K246" s="16"/>
      <c r="L246" s="25"/>
      <c r="M246" s="18"/>
      <c r="N246" s="30"/>
      <c r="O246" s="16"/>
      <c r="P246" s="25"/>
      <c r="Q246" s="16"/>
      <c r="R246" s="16"/>
      <c r="S246" s="16"/>
      <c r="T246" s="16"/>
    </row>
  </sheetData>
  <phoneticPr fontId="35" type="noConversion"/>
  <pageMargins left="0.7" right="0.7" top="0.75" bottom="0.75" header="0.3" footer="0.3"/>
  <pageSetup paperSize="9" scale="16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120"/>
  <sheetViews>
    <sheetView tabSelected="1" zoomScale="75" zoomScaleNormal="89" zoomScalePageLayoutView="89" workbookViewId="0">
      <selection activeCell="AW56" sqref="AW56"/>
    </sheetView>
  </sheetViews>
  <sheetFormatPr baseColWidth="10" defaultRowHeight="16" x14ac:dyDescent="0.2"/>
  <cols>
    <col min="1" max="1" width="12" customWidth="1"/>
    <col min="2" max="2" width="11.33203125" customWidth="1"/>
    <col min="3" max="3" width="7" customWidth="1"/>
    <col min="4" max="4" width="11.1640625" customWidth="1"/>
    <col min="5" max="5" width="9.83203125" customWidth="1"/>
    <col min="6" max="6" width="10.83203125" customWidth="1"/>
    <col min="7" max="7" width="6.5" bestFit="1" customWidth="1"/>
    <col min="8" max="8" width="11.1640625" customWidth="1"/>
    <col min="9" max="9" width="7.33203125" customWidth="1"/>
    <col min="10" max="10" width="10.6640625" customWidth="1"/>
    <col min="11" max="11" width="6.33203125" customWidth="1"/>
    <col min="12" max="12" width="9.83203125" customWidth="1"/>
    <col min="13" max="14" width="10.1640625" customWidth="1"/>
    <col min="15" max="15" width="6.6640625" customWidth="1"/>
    <col min="16" max="16" width="10.1640625" customWidth="1"/>
    <col min="17" max="17" width="5.5" customWidth="1"/>
    <col min="18" max="18" width="10.5" customWidth="1"/>
    <col min="19" max="19" width="6.83203125" customWidth="1"/>
    <col min="20" max="20" width="11" customWidth="1"/>
    <col min="22" max="22" width="11.33203125" customWidth="1"/>
    <col min="26" max="26" width="13.1640625" bestFit="1" customWidth="1"/>
    <col min="28" max="28" width="10.83203125" customWidth="1"/>
    <col min="44" max="44" width="6.33203125" customWidth="1"/>
    <col min="45" max="45" width="10.1640625" customWidth="1"/>
    <col min="46" max="46" width="6.33203125" customWidth="1"/>
    <col min="47" max="47" width="10.5" customWidth="1"/>
    <col min="48" max="48" width="6.5" customWidth="1"/>
    <col min="49" max="49" width="9.33203125" customWidth="1"/>
    <col min="50" max="50" width="8.33203125" customWidth="1"/>
    <col min="51" max="51" width="8.1640625" customWidth="1"/>
    <col min="52" max="52" width="7.6640625" customWidth="1"/>
    <col min="53" max="53" width="8.5" customWidth="1"/>
    <col min="54" max="54" width="3.5" bestFit="1" customWidth="1"/>
    <col min="55" max="55" width="8.1640625" customWidth="1"/>
    <col min="56" max="56" width="3.5" bestFit="1" customWidth="1"/>
    <col min="57" max="57" width="8.1640625" customWidth="1"/>
    <col min="58" max="58" width="3.5" bestFit="1" customWidth="1"/>
    <col min="59" max="59" width="8" customWidth="1"/>
    <col min="60" max="60" width="3.5" bestFit="1" customWidth="1"/>
    <col min="61" max="61" width="8.6640625" bestFit="1" customWidth="1"/>
    <col min="62" max="62" width="7.1640625" bestFit="1" customWidth="1"/>
    <col min="63" max="63" width="8.6640625" customWidth="1"/>
    <col min="64" max="64" width="7.1640625" customWidth="1"/>
    <col min="65" max="65" width="12.6640625" bestFit="1" customWidth="1"/>
    <col min="66" max="66" width="3.83203125" bestFit="1" customWidth="1"/>
    <col min="67" max="67" width="9" bestFit="1" customWidth="1"/>
    <col min="68" max="68" width="6" bestFit="1" customWidth="1"/>
    <col min="69" max="69" width="6.33203125" bestFit="1" customWidth="1"/>
  </cols>
  <sheetData>
    <row r="1" spans="1:66" ht="34" x14ac:dyDescent="0.4">
      <c r="A1" s="127"/>
      <c r="B1" s="129" t="s">
        <v>137</v>
      </c>
      <c r="C1" s="129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30"/>
    </row>
    <row r="2" spans="1:66" x14ac:dyDescent="0.2">
      <c r="A2" s="195"/>
      <c r="B2" s="402" t="s">
        <v>135</v>
      </c>
      <c r="C2" s="403" t="s">
        <v>116</v>
      </c>
      <c r="D2" s="402" t="s">
        <v>135</v>
      </c>
      <c r="E2" s="393" t="s">
        <v>116</v>
      </c>
      <c r="F2" s="402" t="s">
        <v>135</v>
      </c>
      <c r="G2" s="403" t="s">
        <v>116</v>
      </c>
      <c r="H2" s="402" t="s">
        <v>135</v>
      </c>
      <c r="I2" s="403" t="s">
        <v>116</v>
      </c>
      <c r="J2" s="402" t="s">
        <v>135</v>
      </c>
      <c r="K2" s="403" t="s">
        <v>116</v>
      </c>
      <c r="L2" s="402" t="s">
        <v>135</v>
      </c>
      <c r="M2" s="403" t="s">
        <v>116</v>
      </c>
      <c r="N2" s="402" t="s">
        <v>135</v>
      </c>
      <c r="O2" s="403" t="s">
        <v>116</v>
      </c>
      <c r="P2" s="402" t="s">
        <v>135</v>
      </c>
      <c r="Q2" s="403" t="s">
        <v>116</v>
      </c>
      <c r="R2" s="402" t="s">
        <v>135</v>
      </c>
      <c r="S2" s="403" t="s">
        <v>116</v>
      </c>
      <c r="T2" s="319"/>
      <c r="U2" s="416"/>
      <c r="V2" s="415"/>
    </row>
    <row r="3" spans="1:66" ht="17" thickBot="1" x14ac:dyDescent="0.25">
      <c r="A3" s="189" t="s">
        <v>134</v>
      </c>
      <c r="B3" s="281" t="s">
        <v>111</v>
      </c>
      <c r="C3" s="404"/>
      <c r="D3" s="410" t="s">
        <v>67</v>
      </c>
      <c r="E3" s="394"/>
      <c r="F3" s="410" t="s">
        <v>66</v>
      </c>
      <c r="G3" s="411"/>
      <c r="H3" s="410" t="s">
        <v>58</v>
      </c>
      <c r="I3" s="411"/>
      <c r="J3" s="281" t="s">
        <v>64</v>
      </c>
      <c r="K3" s="411"/>
      <c r="L3" s="410" t="s">
        <v>63</v>
      </c>
      <c r="M3" s="169"/>
      <c r="N3" s="281" t="s">
        <v>60</v>
      </c>
      <c r="O3" s="169"/>
      <c r="P3" s="281" t="s">
        <v>59</v>
      </c>
      <c r="Q3" s="169"/>
      <c r="R3" s="410" t="s">
        <v>58</v>
      </c>
      <c r="S3" s="169"/>
      <c r="T3" s="32" t="s">
        <v>112</v>
      </c>
      <c r="U3" s="417"/>
      <c r="V3" s="395"/>
    </row>
    <row r="4" spans="1:66" ht="17" thickBot="1" x14ac:dyDescent="0.25">
      <c r="A4" s="396">
        <v>5</v>
      </c>
      <c r="B4" s="424">
        <v>25</v>
      </c>
      <c r="C4" s="426">
        <f>B4/T21</f>
        <v>1.7844396859386154E-2</v>
      </c>
      <c r="D4" s="424">
        <v>43</v>
      </c>
      <c r="E4" s="431">
        <f>D4/T21</f>
        <v>3.0692362598144184E-2</v>
      </c>
      <c r="F4" s="424">
        <v>38</v>
      </c>
      <c r="G4" s="437">
        <f>F4/T21</f>
        <v>2.7123483226266953E-2</v>
      </c>
      <c r="H4" s="424">
        <v>55</v>
      </c>
      <c r="I4" s="426">
        <f>H4/T21</f>
        <v>3.9257673090649536E-2</v>
      </c>
      <c r="J4" s="424">
        <v>23</v>
      </c>
      <c r="K4" s="439">
        <f>J4/T21</f>
        <v>1.6416845110635261E-2</v>
      </c>
      <c r="L4" s="424">
        <v>29</v>
      </c>
      <c r="M4" s="439">
        <f>L4/T21</f>
        <v>2.0699500356887938E-2</v>
      </c>
      <c r="N4" s="424">
        <v>31</v>
      </c>
      <c r="O4" s="439">
        <f>N4/T21</f>
        <v>2.2127052105638829E-2</v>
      </c>
      <c r="P4" s="424">
        <v>37</v>
      </c>
      <c r="Q4" s="440">
        <f>P4/T21</f>
        <v>2.6409707351891507E-2</v>
      </c>
      <c r="R4" s="424">
        <v>27</v>
      </c>
      <c r="S4" s="440">
        <f>R4/T21</f>
        <v>1.9271948608137045E-2</v>
      </c>
      <c r="T4" s="442">
        <f>SUM(F4,B4,D4,H4,J4,L4,N4,P4,R4)</f>
        <v>308</v>
      </c>
      <c r="U4" s="443">
        <f>T4/T21</f>
        <v>0.21984296930763741</v>
      </c>
      <c r="V4" s="444">
        <f>SUM(C5:S5)</f>
        <v>9.7995545657015584E-2</v>
      </c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</row>
    <row r="5" spans="1:66" ht="34" x14ac:dyDescent="0.4">
      <c r="A5" s="396"/>
      <c r="B5" s="421"/>
      <c r="C5" s="427">
        <f>B4/Z44</f>
        <v>7.9541839007317844E-3</v>
      </c>
      <c r="D5" s="421"/>
      <c r="E5" s="432">
        <f>D4/Z44</f>
        <v>1.368119630925867E-2</v>
      </c>
      <c r="F5" s="421"/>
      <c r="G5" s="438">
        <f>F4/Z44</f>
        <v>1.2090359529112313E-2</v>
      </c>
      <c r="H5" s="421"/>
      <c r="I5" s="427">
        <f>H4/Z44</f>
        <v>1.7499204581609928E-2</v>
      </c>
      <c r="J5" s="421"/>
      <c r="K5" s="430">
        <f>J4/Z44</f>
        <v>7.3178491886732424E-3</v>
      </c>
      <c r="L5" s="421"/>
      <c r="M5" s="430">
        <f>L4/Z44</f>
        <v>9.2268533248488702E-3</v>
      </c>
      <c r="N5" s="421"/>
      <c r="O5" s="430">
        <f>N4/Z44</f>
        <v>9.8631880369074131E-3</v>
      </c>
      <c r="P5" s="422"/>
      <c r="Q5" s="441">
        <f>P4/Z44</f>
        <v>1.1772192173083042E-2</v>
      </c>
      <c r="R5" s="422"/>
      <c r="S5" s="441">
        <f>R4/Z44</f>
        <v>8.5905186127903273E-3</v>
      </c>
      <c r="T5" s="445"/>
      <c r="U5" s="446"/>
      <c r="V5" s="447"/>
      <c r="AJ5" s="16"/>
      <c r="AK5" s="16"/>
      <c r="AL5" s="16"/>
      <c r="AM5" s="180"/>
      <c r="AN5" s="180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</row>
    <row r="6" spans="1:66" x14ac:dyDescent="0.2">
      <c r="A6" s="186"/>
      <c r="B6" s="402" t="s">
        <v>135</v>
      </c>
      <c r="C6" s="403" t="s">
        <v>116</v>
      </c>
      <c r="D6" s="402" t="s">
        <v>135</v>
      </c>
      <c r="E6" s="393" t="s">
        <v>116</v>
      </c>
      <c r="F6" s="402" t="s">
        <v>135</v>
      </c>
      <c r="G6" s="403" t="s">
        <v>116</v>
      </c>
      <c r="H6" s="402" t="s">
        <v>135</v>
      </c>
      <c r="I6" s="403" t="s">
        <v>116</v>
      </c>
      <c r="J6" s="402" t="s">
        <v>135</v>
      </c>
      <c r="K6" s="403" t="s">
        <v>116</v>
      </c>
      <c r="L6" s="245"/>
      <c r="M6" s="246"/>
      <c r="N6" s="245"/>
      <c r="O6" s="246"/>
      <c r="P6" s="244"/>
      <c r="Q6" s="247"/>
      <c r="R6" s="244"/>
      <c r="S6" s="247"/>
      <c r="T6" s="445"/>
      <c r="U6" s="446"/>
      <c r="V6" s="447"/>
      <c r="AJ6" s="16"/>
      <c r="AK6" s="16"/>
      <c r="AL6" s="16"/>
      <c r="AM6" s="370"/>
      <c r="AN6" s="499"/>
      <c r="AO6" s="370"/>
      <c r="AP6" s="499"/>
      <c r="AQ6" s="370"/>
      <c r="AR6" s="499"/>
      <c r="AS6" s="370"/>
      <c r="AT6" s="499"/>
      <c r="AU6" s="370"/>
      <c r="AV6" s="499"/>
      <c r="AW6" s="370"/>
      <c r="AX6" s="499"/>
      <c r="AY6" s="370"/>
      <c r="AZ6" s="499"/>
      <c r="BA6" s="370"/>
      <c r="BB6" s="499"/>
      <c r="BC6" s="370"/>
      <c r="BD6" s="499"/>
      <c r="BE6" s="16"/>
      <c r="BF6" s="16"/>
      <c r="BG6" s="16"/>
      <c r="BH6" s="16"/>
      <c r="BI6" s="16"/>
      <c r="BJ6" s="16"/>
      <c r="BK6" s="16"/>
      <c r="BL6" s="16"/>
      <c r="BM6" s="16"/>
      <c r="BN6" s="16"/>
    </row>
    <row r="7" spans="1:66" x14ac:dyDescent="0.2">
      <c r="A7" s="264">
        <v>4</v>
      </c>
      <c r="B7" s="260" t="s">
        <v>72</v>
      </c>
      <c r="C7" s="407"/>
      <c r="D7" s="260" t="s">
        <v>20</v>
      </c>
      <c r="E7" s="399"/>
      <c r="F7" s="220" t="s">
        <v>73</v>
      </c>
      <c r="G7" s="407"/>
      <c r="H7" s="281" t="s">
        <v>20</v>
      </c>
      <c r="I7" s="408"/>
      <c r="J7" s="217" t="s">
        <v>74</v>
      </c>
      <c r="K7" s="408"/>
      <c r="L7" s="245"/>
      <c r="M7" s="246"/>
      <c r="N7" s="245"/>
      <c r="O7" s="246"/>
      <c r="P7" s="244"/>
      <c r="Q7" s="247"/>
      <c r="R7" s="244"/>
      <c r="S7" s="247"/>
      <c r="T7" s="445"/>
      <c r="U7" s="446"/>
      <c r="V7" s="447"/>
      <c r="AJ7" s="16"/>
      <c r="AK7" s="16"/>
      <c r="AL7" s="34"/>
      <c r="AM7" s="22"/>
      <c r="AN7" s="501"/>
      <c r="AO7" s="21"/>
      <c r="AP7" s="498"/>
      <c r="AQ7" s="21"/>
      <c r="AR7" s="498"/>
      <c r="AS7" s="21"/>
      <c r="AT7" s="498"/>
      <c r="AU7" s="22"/>
      <c r="AV7" s="498"/>
      <c r="AW7" s="21"/>
      <c r="AX7" s="22"/>
      <c r="AY7" s="22"/>
      <c r="AZ7" s="22"/>
      <c r="BA7" s="22"/>
      <c r="BB7" s="22"/>
      <c r="BC7" s="21"/>
      <c r="BD7" s="22"/>
      <c r="BE7" s="16"/>
      <c r="BF7" s="16"/>
      <c r="BG7" s="16"/>
      <c r="BH7" s="16"/>
      <c r="BI7" s="16"/>
      <c r="BJ7" s="16"/>
      <c r="BK7" s="16"/>
      <c r="BL7" s="16"/>
      <c r="BM7" s="16"/>
      <c r="BN7" s="16"/>
    </row>
    <row r="8" spans="1:66" x14ac:dyDescent="0.2">
      <c r="A8" s="400"/>
      <c r="B8" s="424">
        <v>55</v>
      </c>
      <c r="C8" s="426">
        <f>B8/T21</f>
        <v>3.9257673090649536E-2</v>
      </c>
      <c r="D8" s="424">
        <v>25</v>
      </c>
      <c r="E8" s="431">
        <f>D8/T21</f>
        <v>1.7844396859386154E-2</v>
      </c>
      <c r="F8" s="424">
        <v>22</v>
      </c>
      <c r="G8" s="437">
        <f>F8/T21</f>
        <v>1.5703069236259814E-2</v>
      </c>
      <c r="H8" s="424">
        <v>23</v>
      </c>
      <c r="I8" s="426">
        <f>H8/T21</f>
        <v>1.6416845110635261E-2</v>
      </c>
      <c r="J8" s="424">
        <v>22</v>
      </c>
      <c r="K8" s="437">
        <f>J8/T21</f>
        <v>1.5703069236259814E-2</v>
      </c>
      <c r="L8" s="245"/>
      <c r="M8" s="246"/>
      <c r="N8" s="245"/>
      <c r="O8" s="246"/>
      <c r="P8" s="244"/>
      <c r="Q8" s="247"/>
      <c r="R8" s="244"/>
      <c r="S8" s="247"/>
      <c r="T8" s="445">
        <f>SUM(B8,D8,F8,H8,J8)</f>
        <v>147</v>
      </c>
      <c r="U8" s="446">
        <f>T8/T21</f>
        <v>0.10492505353319058</v>
      </c>
      <c r="V8" s="447">
        <f>SUM(C9:L9)</f>
        <v>4.6770601336302897E-2</v>
      </c>
      <c r="AJ8" s="16"/>
      <c r="AK8" s="16"/>
      <c r="AL8" s="35"/>
      <c r="AM8" s="39"/>
      <c r="AN8" s="399"/>
      <c r="AO8" s="39"/>
      <c r="AP8" s="502"/>
      <c r="AQ8" s="39"/>
      <c r="AR8" s="502"/>
      <c r="AS8" s="39"/>
      <c r="AT8" s="399"/>
      <c r="AU8" s="39"/>
      <c r="AV8" s="503"/>
      <c r="AW8" s="39"/>
      <c r="AX8" s="503"/>
      <c r="AY8" s="39"/>
      <c r="AZ8" s="503"/>
      <c r="BA8" s="39"/>
      <c r="BB8" s="504"/>
      <c r="BC8" s="39"/>
      <c r="BD8" s="504"/>
      <c r="BE8" s="22"/>
      <c r="BF8" s="399"/>
      <c r="BG8" s="505"/>
      <c r="BH8" s="16"/>
      <c r="BI8" s="16"/>
      <c r="BJ8" s="16"/>
      <c r="BK8" s="16"/>
      <c r="BL8" s="16"/>
      <c r="BM8" s="16"/>
      <c r="BN8" s="16"/>
    </row>
    <row r="9" spans="1:66" x14ac:dyDescent="0.2">
      <c r="A9" s="400"/>
      <c r="B9" s="421"/>
      <c r="C9" s="427">
        <f>B8/Z44</f>
        <v>1.7499204581609928E-2</v>
      </c>
      <c r="D9" s="422"/>
      <c r="E9" s="432">
        <f>D8/Z44</f>
        <v>7.9541839007317844E-3</v>
      </c>
      <c r="F9" s="422"/>
      <c r="G9" s="438">
        <f>F8/Z44</f>
        <v>6.9996818326439709E-3</v>
      </c>
      <c r="H9" s="422"/>
      <c r="I9" s="427">
        <f>H8/Z44</f>
        <v>7.3178491886732424E-3</v>
      </c>
      <c r="J9" s="422"/>
      <c r="K9" s="438">
        <f>J8/Z44</f>
        <v>6.9996818326439709E-3</v>
      </c>
      <c r="L9" s="245"/>
      <c r="M9" s="246"/>
      <c r="N9" s="245"/>
      <c r="O9" s="246"/>
      <c r="P9" s="244"/>
      <c r="Q9" s="247"/>
      <c r="R9" s="244"/>
      <c r="S9" s="247"/>
      <c r="T9" s="445"/>
      <c r="U9" s="446"/>
      <c r="V9" s="447"/>
      <c r="AJ9" s="16"/>
      <c r="AK9" s="16"/>
      <c r="AL9" s="35"/>
      <c r="AM9" s="39"/>
      <c r="AN9" s="506"/>
      <c r="AO9" s="39"/>
      <c r="AP9" s="507"/>
      <c r="AQ9" s="39"/>
      <c r="AR9" s="507"/>
      <c r="AS9" s="39"/>
      <c r="AT9" s="506"/>
      <c r="AU9" s="39"/>
      <c r="AV9" s="500"/>
      <c r="AW9" s="39"/>
      <c r="AX9" s="500"/>
      <c r="AY9" s="39"/>
      <c r="AZ9" s="500"/>
      <c r="BA9" s="47"/>
      <c r="BB9" s="508"/>
      <c r="BC9" s="47"/>
      <c r="BD9" s="508"/>
      <c r="BE9" s="22"/>
      <c r="BF9" s="399"/>
      <c r="BG9" s="505"/>
      <c r="BH9" s="16"/>
      <c r="BI9" s="16"/>
      <c r="BJ9" s="16"/>
      <c r="BK9" s="16"/>
      <c r="BL9" s="16"/>
      <c r="BM9" s="16"/>
      <c r="BN9" s="16"/>
    </row>
    <row r="10" spans="1:66" x14ac:dyDescent="0.2">
      <c r="A10" s="186"/>
      <c r="B10" s="402" t="s">
        <v>135</v>
      </c>
      <c r="C10" s="403" t="s">
        <v>116</v>
      </c>
      <c r="D10" s="402" t="s">
        <v>135</v>
      </c>
      <c r="E10" s="393" t="s">
        <v>116</v>
      </c>
      <c r="F10" s="402" t="s">
        <v>135</v>
      </c>
      <c r="G10" s="403" t="s">
        <v>116</v>
      </c>
      <c r="H10" s="402" t="s">
        <v>135</v>
      </c>
      <c r="I10" s="403" t="s">
        <v>116</v>
      </c>
      <c r="J10" s="402" t="s">
        <v>135</v>
      </c>
      <c r="K10" s="403" t="s">
        <v>116</v>
      </c>
      <c r="L10" s="245"/>
      <c r="M10" s="246"/>
      <c r="N10" s="245"/>
      <c r="O10" s="246"/>
      <c r="P10" s="244"/>
      <c r="Q10" s="247"/>
      <c r="R10" s="244"/>
      <c r="S10" s="247"/>
      <c r="T10" s="445"/>
      <c r="U10" s="446"/>
      <c r="V10" s="447"/>
      <c r="AJ10" s="16"/>
      <c r="AK10" s="16"/>
      <c r="AL10" s="23"/>
      <c r="AM10" s="370"/>
      <c r="AN10" s="499"/>
      <c r="AO10" s="370"/>
      <c r="AP10" s="499"/>
      <c r="AQ10" s="370"/>
      <c r="AR10" s="499"/>
      <c r="AS10" s="370"/>
      <c r="AT10" s="499"/>
      <c r="AU10" s="370"/>
      <c r="AV10" s="499"/>
      <c r="AW10" s="18"/>
      <c r="AX10" s="30"/>
      <c r="AY10" s="18"/>
      <c r="AZ10" s="30"/>
      <c r="BA10" s="16"/>
      <c r="BB10" s="25"/>
      <c r="BC10" s="16"/>
      <c r="BD10" s="25"/>
      <c r="BE10" s="22"/>
      <c r="BF10" s="399"/>
      <c r="BG10" s="505"/>
      <c r="BH10" s="16"/>
      <c r="BI10" s="16"/>
      <c r="BJ10" s="16"/>
      <c r="BK10" s="16"/>
      <c r="BL10" s="16"/>
      <c r="BM10" s="16"/>
      <c r="BN10" s="16"/>
    </row>
    <row r="11" spans="1:66" ht="17" thickBot="1" x14ac:dyDescent="0.25">
      <c r="A11" s="264">
        <v>3</v>
      </c>
      <c r="B11" s="217" t="s">
        <v>76</v>
      </c>
      <c r="C11" s="408"/>
      <c r="D11" s="220" t="s">
        <v>78</v>
      </c>
      <c r="E11" s="399"/>
      <c r="F11" s="220" t="s">
        <v>79</v>
      </c>
      <c r="G11" s="407"/>
      <c r="H11" s="220" t="s">
        <v>58</v>
      </c>
      <c r="I11" s="407"/>
      <c r="J11" s="217" t="s">
        <v>58</v>
      </c>
      <c r="K11" s="408"/>
      <c r="L11" s="188"/>
      <c r="M11" s="142"/>
      <c r="N11" s="188"/>
      <c r="O11" s="142"/>
      <c r="P11" s="188"/>
      <c r="Q11" s="142"/>
      <c r="R11" s="188"/>
      <c r="S11" s="142"/>
      <c r="T11" s="445"/>
      <c r="U11" s="446"/>
      <c r="V11" s="447"/>
      <c r="AJ11" s="16"/>
      <c r="AK11" s="16"/>
      <c r="AL11" s="35"/>
      <c r="AM11" s="22"/>
      <c r="AN11" s="399"/>
      <c r="AO11" s="22"/>
      <c r="AP11" s="399"/>
      <c r="AQ11" s="28"/>
      <c r="AR11" s="399"/>
      <c r="AS11" s="22"/>
      <c r="AT11" s="399"/>
      <c r="AU11" s="28"/>
      <c r="AV11" s="399"/>
      <c r="AW11" s="18"/>
      <c r="AX11" s="30"/>
      <c r="AY11" s="18"/>
      <c r="AZ11" s="30"/>
      <c r="BA11" s="16"/>
      <c r="BB11" s="25"/>
      <c r="BC11" s="16"/>
      <c r="BD11" s="25"/>
      <c r="BE11" s="22"/>
      <c r="BF11" s="399"/>
      <c r="BG11" s="505"/>
      <c r="BH11" s="16"/>
      <c r="BI11" s="16"/>
      <c r="BJ11" s="16"/>
      <c r="BK11" s="16"/>
      <c r="BL11" s="16"/>
      <c r="BM11" s="16"/>
      <c r="BN11" s="16"/>
    </row>
    <row r="12" spans="1:66" ht="17" thickBot="1" x14ac:dyDescent="0.25">
      <c r="A12" s="186"/>
      <c r="B12" s="419">
        <v>89</v>
      </c>
      <c r="C12" s="428">
        <f>B12/T21</f>
        <v>6.3526052819414702E-2</v>
      </c>
      <c r="D12" s="419">
        <v>110</v>
      </c>
      <c r="E12" s="433">
        <f>D12/T21</f>
        <v>7.8515346181299073E-2</v>
      </c>
      <c r="F12" s="318">
        <v>47</v>
      </c>
      <c r="G12" s="426">
        <f>F12/T21</f>
        <v>3.3547466095645968E-2</v>
      </c>
      <c r="H12" s="318">
        <v>32</v>
      </c>
      <c r="I12" s="426">
        <f>H12/T21</f>
        <v>2.2840827980014276E-2</v>
      </c>
      <c r="J12" s="318">
        <v>32</v>
      </c>
      <c r="K12" s="426">
        <f>J12/T21</f>
        <v>2.2840827980014276E-2</v>
      </c>
      <c r="L12" s="188"/>
      <c r="M12" s="142"/>
      <c r="N12" s="188"/>
      <c r="O12" s="142"/>
      <c r="P12" s="188"/>
      <c r="Q12" s="142"/>
      <c r="R12" s="188"/>
      <c r="S12" s="142"/>
      <c r="T12" s="445">
        <f>SUM(B12,D12,F12,H12,J12)</f>
        <v>310</v>
      </c>
      <c r="U12" s="446">
        <f>T12/T21</f>
        <v>0.22127052105638828</v>
      </c>
      <c r="V12" s="447">
        <f>SUM(C13:L13)</f>
        <v>9.8631880369074137E-2</v>
      </c>
      <c r="AJ12" s="16"/>
      <c r="AK12" s="16"/>
      <c r="AL12" s="23"/>
      <c r="AM12" s="39"/>
      <c r="AN12" s="399"/>
      <c r="AO12" s="39"/>
      <c r="AP12" s="502"/>
      <c r="AQ12" s="39"/>
      <c r="AR12" s="502"/>
      <c r="AS12" s="39"/>
      <c r="AT12" s="399"/>
      <c r="AU12" s="39"/>
      <c r="AV12" s="502"/>
      <c r="AW12" s="18"/>
      <c r="AX12" s="30"/>
      <c r="AY12" s="18"/>
      <c r="AZ12" s="30"/>
      <c r="BA12" s="16"/>
      <c r="BB12" s="25"/>
      <c r="BC12" s="16"/>
      <c r="BD12" s="25"/>
      <c r="BE12" s="22"/>
      <c r="BF12" s="399"/>
      <c r="BG12" s="505"/>
      <c r="BH12" s="16"/>
      <c r="BI12" s="16"/>
      <c r="BJ12" s="16"/>
      <c r="BK12" s="16"/>
      <c r="BL12" s="16"/>
      <c r="BM12" s="16"/>
      <c r="BN12" s="16"/>
    </row>
    <row r="13" spans="1:66" x14ac:dyDescent="0.2">
      <c r="A13" s="186"/>
      <c r="B13" s="422"/>
      <c r="C13" s="427">
        <f>B12/Z44</f>
        <v>2.8316894686605153E-2</v>
      </c>
      <c r="D13" s="422"/>
      <c r="E13" s="434">
        <f>D12/Z44</f>
        <v>3.4998409163219855E-2</v>
      </c>
      <c r="F13" s="422"/>
      <c r="G13" s="427">
        <f>F12/Z44</f>
        <v>1.4953865733375756E-2</v>
      </c>
      <c r="H13" s="422"/>
      <c r="I13" s="427">
        <f>H12/Z44</f>
        <v>1.0181355392936684E-2</v>
      </c>
      <c r="J13" s="422"/>
      <c r="K13" s="427">
        <f>J12/Z44</f>
        <v>1.0181355392936684E-2</v>
      </c>
      <c r="L13" s="188"/>
      <c r="M13" s="142"/>
      <c r="N13" s="188"/>
      <c r="O13" s="142"/>
      <c r="P13" s="188"/>
      <c r="Q13" s="142"/>
      <c r="R13" s="188"/>
      <c r="S13" s="142"/>
      <c r="T13" s="445"/>
      <c r="U13" s="446"/>
      <c r="V13" s="447"/>
      <c r="AJ13" s="16"/>
      <c r="AK13" s="16"/>
      <c r="AL13" s="23"/>
      <c r="AM13" s="39"/>
      <c r="AN13" s="506"/>
      <c r="AO13" s="47"/>
      <c r="AP13" s="507"/>
      <c r="AQ13" s="47"/>
      <c r="AR13" s="507"/>
      <c r="AS13" s="47"/>
      <c r="AT13" s="506"/>
      <c r="AU13" s="47"/>
      <c r="AV13" s="507"/>
      <c r="AW13" s="18"/>
      <c r="AX13" s="30"/>
      <c r="AY13" s="18"/>
      <c r="AZ13" s="30"/>
      <c r="BA13" s="16"/>
      <c r="BB13" s="25"/>
      <c r="BC13" s="16"/>
      <c r="BD13" s="25"/>
      <c r="BE13" s="22"/>
      <c r="BF13" s="399"/>
      <c r="BG13" s="505"/>
      <c r="BH13" s="16"/>
      <c r="BI13" s="16"/>
      <c r="BJ13" s="16"/>
      <c r="BK13" s="16"/>
      <c r="BL13" s="16"/>
      <c r="BM13" s="16"/>
      <c r="BN13" s="16"/>
    </row>
    <row r="14" spans="1:66" x14ac:dyDescent="0.2">
      <c r="A14" s="186"/>
      <c r="B14" s="402" t="s">
        <v>135</v>
      </c>
      <c r="C14" s="403" t="s">
        <v>116</v>
      </c>
      <c r="D14" s="402" t="s">
        <v>135</v>
      </c>
      <c r="E14" s="393" t="s">
        <v>116</v>
      </c>
      <c r="F14" s="402" t="s">
        <v>135</v>
      </c>
      <c r="G14" s="403" t="s">
        <v>116</v>
      </c>
      <c r="H14" s="402" t="s">
        <v>135</v>
      </c>
      <c r="I14" s="403" t="s">
        <v>116</v>
      </c>
      <c r="J14" s="402" t="s">
        <v>135</v>
      </c>
      <c r="K14" s="403" t="s">
        <v>116</v>
      </c>
      <c r="L14" s="244"/>
      <c r="M14" s="413"/>
      <c r="N14" s="188"/>
      <c r="O14" s="142"/>
      <c r="P14" s="188"/>
      <c r="Q14" s="142"/>
      <c r="R14" s="188"/>
      <c r="S14" s="142"/>
      <c r="T14" s="445"/>
      <c r="U14" s="446"/>
      <c r="V14" s="447"/>
      <c r="AJ14" s="16"/>
      <c r="AK14" s="16"/>
      <c r="AL14" s="23"/>
      <c r="AM14" s="370"/>
      <c r="AN14" s="499"/>
      <c r="AO14" s="370"/>
      <c r="AP14" s="499"/>
      <c r="AQ14" s="370"/>
      <c r="AR14" s="499"/>
      <c r="AS14" s="370"/>
      <c r="AT14" s="499"/>
      <c r="AU14" s="370"/>
      <c r="AV14" s="499"/>
      <c r="AW14" s="18"/>
      <c r="AX14" s="30"/>
      <c r="AY14" s="18"/>
      <c r="AZ14" s="30"/>
      <c r="BA14" s="16"/>
      <c r="BB14" s="25"/>
      <c r="BC14" s="16"/>
      <c r="BD14" s="25"/>
      <c r="BE14" s="22"/>
      <c r="BF14" s="399"/>
      <c r="BG14" s="505"/>
      <c r="BH14" s="16"/>
      <c r="BI14" s="16"/>
      <c r="BJ14" s="16"/>
      <c r="BK14" s="16"/>
      <c r="BL14" s="16"/>
      <c r="BM14" s="16"/>
      <c r="BN14" s="16"/>
    </row>
    <row r="15" spans="1:66" ht="17" thickBot="1" x14ac:dyDescent="0.25">
      <c r="A15" s="264">
        <v>2</v>
      </c>
      <c r="B15" s="229" t="s">
        <v>58</v>
      </c>
      <c r="C15" s="414"/>
      <c r="D15" s="229" t="s">
        <v>81</v>
      </c>
      <c r="E15" s="414"/>
      <c r="F15" s="217" t="s">
        <v>58</v>
      </c>
      <c r="G15" s="408"/>
      <c r="H15" s="217" t="s">
        <v>83</v>
      </c>
      <c r="I15" s="408"/>
      <c r="J15" s="217" t="s">
        <v>84</v>
      </c>
      <c r="K15" s="408"/>
      <c r="L15" s="260"/>
      <c r="M15" s="413"/>
      <c r="N15" s="188"/>
      <c r="O15" s="142"/>
      <c r="P15" s="188"/>
      <c r="Q15" s="142"/>
      <c r="R15" s="188"/>
      <c r="S15" s="142"/>
      <c r="T15" s="445"/>
      <c r="U15" s="446"/>
      <c r="V15" s="447"/>
      <c r="AJ15" s="16"/>
      <c r="AK15" s="16"/>
      <c r="AL15" s="35"/>
      <c r="AM15" s="28"/>
      <c r="AN15" s="399"/>
      <c r="AO15" s="28"/>
      <c r="AP15" s="399"/>
      <c r="AQ15" s="28"/>
      <c r="AR15" s="399"/>
      <c r="AS15" s="28"/>
      <c r="AT15" s="399"/>
      <c r="AU15" s="28"/>
      <c r="AV15" s="399"/>
      <c r="AW15" s="16"/>
      <c r="AX15" s="16"/>
      <c r="AY15" s="16"/>
      <c r="AZ15" s="16"/>
      <c r="BA15" s="16"/>
      <c r="BB15" s="16"/>
      <c r="BC15" s="16"/>
      <c r="BD15" s="16"/>
      <c r="BE15" s="22"/>
      <c r="BF15" s="399"/>
      <c r="BG15" s="505"/>
      <c r="BH15" s="16"/>
      <c r="BI15" s="16"/>
      <c r="BJ15" s="16"/>
      <c r="BK15" s="16"/>
      <c r="BL15" s="16"/>
      <c r="BM15" s="16"/>
      <c r="BN15" s="16"/>
    </row>
    <row r="16" spans="1:66" ht="17" thickBot="1" x14ac:dyDescent="0.25">
      <c r="A16" s="186"/>
      <c r="B16" s="282">
        <v>50</v>
      </c>
      <c r="C16" s="429">
        <f>B16/T21</f>
        <v>3.5688793718772309E-2</v>
      </c>
      <c r="D16" s="282">
        <v>25</v>
      </c>
      <c r="E16" s="429">
        <f>D16/T21</f>
        <v>1.7844396859386154E-2</v>
      </c>
      <c r="F16" s="419">
        <v>95</v>
      </c>
      <c r="G16" s="428">
        <f>F16/T21</f>
        <v>6.7808708065667384E-2</v>
      </c>
      <c r="H16" s="419">
        <v>161</v>
      </c>
      <c r="I16" s="428">
        <f>H16/T21</f>
        <v>0.11491791577444682</v>
      </c>
      <c r="J16" s="419">
        <v>95</v>
      </c>
      <c r="K16" s="428">
        <f>J16/T21</f>
        <v>6.7808708065667384E-2</v>
      </c>
      <c r="L16" s="188"/>
      <c r="M16" s="142"/>
      <c r="N16" s="188"/>
      <c r="O16" s="142"/>
      <c r="P16" s="188"/>
      <c r="Q16" s="142"/>
      <c r="R16" s="188"/>
      <c r="S16" s="59"/>
      <c r="T16" s="448">
        <f>SUM(B16,D16,F16,H16,J16)</f>
        <v>426</v>
      </c>
      <c r="U16" s="443">
        <f>T16/T21</f>
        <v>0.30406852248394006</v>
      </c>
      <c r="V16" s="444">
        <f>SUM(C17:L17)</f>
        <v>0.13553929366846962</v>
      </c>
      <c r="AJ16" s="16"/>
      <c r="AK16" s="16"/>
      <c r="AL16" s="23"/>
      <c r="AM16" s="16"/>
      <c r="AN16" s="399"/>
      <c r="AO16" s="16"/>
      <c r="AP16" s="399"/>
      <c r="AQ16" s="16"/>
      <c r="AR16" s="399"/>
      <c r="AS16" s="16"/>
      <c r="AT16" s="399"/>
      <c r="AU16" s="16"/>
      <c r="AV16" s="399"/>
      <c r="AW16" s="16"/>
      <c r="AX16" s="16"/>
      <c r="AY16" s="16"/>
      <c r="AZ16" s="16"/>
      <c r="BA16" s="16"/>
      <c r="BB16" s="16"/>
      <c r="BC16" s="16"/>
      <c r="BD16" s="16"/>
      <c r="BE16" s="22"/>
      <c r="BF16" s="399"/>
      <c r="BG16" s="505"/>
      <c r="BH16" s="16"/>
      <c r="BI16" s="16"/>
      <c r="BJ16" s="16"/>
      <c r="BK16" s="16"/>
      <c r="BL16" s="16"/>
      <c r="BM16" s="16"/>
      <c r="BN16" s="16"/>
    </row>
    <row r="17" spans="1:66" x14ac:dyDescent="0.2">
      <c r="A17" s="186"/>
      <c r="B17" s="422"/>
      <c r="C17" s="427">
        <f>B16/Z44</f>
        <v>1.5908367801463569E-2</v>
      </c>
      <c r="D17" s="422"/>
      <c r="E17" s="427">
        <f>D16/Z44</f>
        <v>7.9541839007317844E-3</v>
      </c>
      <c r="F17" s="422"/>
      <c r="G17" s="427">
        <f>F16/Z44</f>
        <v>3.0225898822780782E-2</v>
      </c>
      <c r="H17" s="422"/>
      <c r="I17" s="427">
        <f>H16/Z44</f>
        <v>5.1224944320712694E-2</v>
      </c>
      <c r="J17" s="422"/>
      <c r="K17" s="427">
        <f>J16/Z44</f>
        <v>3.0225898822780782E-2</v>
      </c>
      <c r="L17" s="188"/>
      <c r="M17" s="142"/>
      <c r="N17" s="188"/>
      <c r="O17" s="142"/>
      <c r="P17" s="188"/>
      <c r="Q17" s="142"/>
      <c r="R17" s="188"/>
      <c r="S17" s="142"/>
      <c r="T17" s="445"/>
      <c r="U17" s="446"/>
      <c r="V17" s="447"/>
      <c r="AJ17" s="16"/>
      <c r="AK17" s="16"/>
      <c r="AL17" s="23"/>
      <c r="AM17" s="47"/>
      <c r="AN17" s="506"/>
      <c r="AO17" s="47"/>
      <c r="AP17" s="506"/>
      <c r="AQ17" s="47"/>
      <c r="AR17" s="506"/>
      <c r="AS17" s="47"/>
      <c r="AT17" s="506"/>
      <c r="AU17" s="47"/>
      <c r="AV17" s="506"/>
      <c r="AW17" s="16"/>
      <c r="AX17" s="16"/>
      <c r="AY17" s="16"/>
      <c r="AZ17" s="16"/>
      <c r="BA17" s="16"/>
      <c r="BB17" s="16"/>
      <c r="BC17" s="16"/>
      <c r="BD17" s="16"/>
      <c r="BE17" s="22"/>
      <c r="BF17" s="399"/>
      <c r="BG17" s="505"/>
      <c r="BH17" s="16"/>
      <c r="BI17" s="16"/>
      <c r="BJ17" s="16"/>
      <c r="BK17" s="16"/>
      <c r="BL17" s="16"/>
      <c r="BM17" s="16"/>
      <c r="BN17" s="16"/>
    </row>
    <row r="18" spans="1:66" x14ac:dyDescent="0.2">
      <c r="A18" s="186"/>
      <c r="B18" s="405" t="s">
        <v>135</v>
      </c>
      <c r="C18" s="406" t="s">
        <v>116</v>
      </c>
      <c r="D18" s="405" t="s">
        <v>135</v>
      </c>
      <c r="E18" s="398" t="s">
        <v>116</v>
      </c>
      <c r="F18" s="405" t="s">
        <v>135</v>
      </c>
      <c r="G18" s="406" t="s">
        <v>116</v>
      </c>
      <c r="H18" s="405" t="s">
        <v>135</v>
      </c>
      <c r="I18" s="406" t="s">
        <v>116</v>
      </c>
      <c r="J18" s="188"/>
      <c r="K18" s="409"/>
      <c r="L18" s="188"/>
      <c r="M18" s="142"/>
      <c r="N18" s="188"/>
      <c r="O18" s="142"/>
      <c r="P18" s="188"/>
      <c r="Q18" s="142"/>
      <c r="R18" s="188"/>
      <c r="S18" s="142"/>
      <c r="T18" s="445"/>
      <c r="U18" s="446"/>
      <c r="V18" s="447"/>
      <c r="AJ18" s="16"/>
      <c r="AK18" s="16"/>
      <c r="AL18" s="23"/>
      <c r="AM18" s="370"/>
      <c r="AN18" s="499"/>
      <c r="AO18" s="370"/>
      <c r="AP18" s="499"/>
      <c r="AQ18" s="370"/>
      <c r="AR18" s="499"/>
      <c r="AS18" s="370"/>
      <c r="AT18" s="499"/>
      <c r="AU18" s="370"/>
      <c r="AV18" s="499"/>
      <c r="AW18" s="16"/>
      <c r="AX18" s="172"/>
      <c r="AY18" s="16"/>
      <c r="AZ18" s="16"/>
      <c r="BA18" s="16"/>
      <c r="BB18" s="16"/>
      <c r="BC18" s="16"/>
      <c r="BD18" s="16"/>
      <c r="BE18" s="22"/>
      <c r="BF18" s="399"/>
      <c r="BG18" s="505"/>
      <c r="BH18" s="16"/>
      <c r="BI18" s="16"/>
      <c r="BJ18" s="16"/>
      <c r="BK18" s="16"/>
      <c r="BL18" s="16"/>
      <c r="BM18" s="16"/>
      <c r="BN18" s="16"/>
    </row>
    <row r="19" spans="1:66" x14ac:dyDescent="0.2">
      <c r="A19" s="264">
        <v>1</v>
      </c>
      <c r="B19" s="229" t="s">
        <v>58</v>
      </c>
      <c r="C19" s="414"/>
      <c r="D19" s="229" t="s">
        <v>86</v>
      </c>
      <c r="E19" s="425"/>
      <c r="F19" s="229" t="s">
        <v>58</v>
      </c>
      <c r="G19" s="414"/>
      <c r="H19" s="229" t="s">
        <v>87</v>
      </c>
      <c r="I19" s="414"/>
      <c r="J19" s="188"/>
      <c r="K19" s="409"/>
      <c r="L19" s="188"/>
      <c r="M19" s="142"/>
      <c r="N19" s="188"/>
      <c r="O19" s="142"/>
      <c r="P19" s="188"/>
      <c r="Q19" s="142"/>
      <c r="R19" s="188"/>
      <c r="S19" s="142"/>
      <c r="T19" s="445">
        <f>SUM(B20,D20,F20,H20)</f>
        <v>210</v>
      </c>
      <c r="U19" s="446">
        <f>T19/T21</f>
        <v>0.14989293361884368</v>
      </c>
      <c r="V19" s="447">
        <f>SUM(C21:I21)</f>
        <v>6.6815144766147E-2</v>
      </c>
      <c r="AJ19" s="16"/>
      <c r="AK19" s="16"/>
      <c r="AL19" s="35"/>
      <c r="AM19" s="28"/>
      <c r="AN19" s="399"/>
      <c r="AO19" s="28"/>
      <c r="AP19" s="399"/>
      <c r="AQ19" s="28"/>
      <c r="AR19" s="399"/>
      <c r="AS19" s="28"/>
      <c r="AT19" s="399"/>
      <c r="AU19" s="28"/>
      <c r="AV19" s="399"/>
      <c r="AW19" s="22"/>
      <c r="AX19" s="172"/>
      <c r="AY19" s="16"/>
      <c r="AZ19" s="16"/>
      <c r="BA19" s="16"/>
      <c r="BB19" s="16"/>
      <c r="BC19" s="16"/>
      <c r="BD19" s="16"/>
      <c r="BE19" s="22"/>
      <c r="BF19" s="399"/>
      <c r="BG19" s="505"/>
      <c r="BH19" s="16"/>
      <c r="BI19" s="16"/>
      <c r="BJ19" s="16"/>
      <c r="BK19" s="16"/>
      <c r="BL19" s="16"/>
      <c r="BM19" s="16"/>
      <c r="BN19" s="16"/>
    </row>
    <row r="20" spans="1:66" x14ac:dyDescent="0.2">
      <c r="A20" s="186"/>
      <c r="B20" s="282">
        <v>77</v>
      </c>
      <c r="C20" s="429">
        <f>B21/T21</f>
        <v>0</v>
      </c>
      <c r="D20" s="282">
        <v>77</v>
      </c>
      <c r="E20" s="435">
        <f>D20/T21</f>
        <v>5.4960742326909354E-2</v>
      </c>
      <c r="F20" s="282">
        <v>35</v>
      </c>
      <c r="G20" s="429">
        <f>F20/T21</f>
        <v>2.4982155603140613E-2</v>
      </c>
      <c r="H20" s="282">
        <v>21</v>
      </c>
      <c r="I20" s="429">
        <f>H20/T21</f>
        <v>1.4989293361884369E-2</v>
      </c>
      <c r="J20" s="188"/>
      <c r="K20" s="412"/>
      <c r="L20" s="188"/>
      <c r="M20" s="142"/>
      <c r="N20" s="188"/>
      <c r="O20" s="142"/>
      <c r="P20" s="188"/>
      <c r="Q20" s="142"/>
      <c r="R20" s="188"/>
      <c r="S20" s="142"/>
      <c r="T20" s="445"/>
      <c r="U20" s="449"/>
      <c r="V20" s="450"/>
      <c r="AJ20" s="16"/>
      <c r="AK20" s="16"/>
      <c r="AL20" s="23"/>
      <c r="AM20" s="16"/>
      <c r="AN20" s="399"/>
      <c r="AO20" s="16"/>
      <c r="AP20" s="399"/>
      <c r="AQ20" s="16"/>
      <c r="AR20" s="399"/>
      <c r="AS20" s="16"/>
      <c r="AT20" s="399"/>
      <c r="AU20" s="16"/>
      <c r="AV20" s="399"/>
      <c r="AW20" s="16"/>
      <c r="AX20" s="16"/>
      <c r="AY20" s="16"/>
      <c r="AZ20" s="16"/>
      <c r="BA20" s="16"/>
      <c r="BB20" s="16"/>
      <c r="BC20" s="16"/>
      <c r="BD20" s="16"/>
      <c r="BE20" s="22"/>
      <c r="BF20" s="399"/>
      <c r="BG20" s="505"/>
      <c r="BH20" s="16"/>
      <c r="BI20" s="16"/>
      <c r="BJ20" s="16"/>
      <c r="BK20" s="16"/>
      <c r="BL20" s="16"/>
      <c r="BM20" s="16"/>
      <c r="BN20" s="16"/>
    </row>
    <row r="21" spans="1:66" x14ac:dyDescent="0.2">
      <c r="A21" s="191"/>
      <c r="B21" s="423"/>
      <c r="C21" s="430">
        <f>B20/Z44</f>
        <v>2.4498886414253896E-2</v>
      </c>
      <c r="D21" s="423"/>
      <c r="E21" s="436">
        <f>D20/Z44</f>
        <v>2.4498886414253896E-2</v>
      </c>
      <c r="F21" s="423"/>
      <c r="G21" s="430">
        <f>F20/Z44</f>
        <v>1.1135857461024499E-2</v>
      </c>
      <c r="H21" s="423"/>
      <c r="I21" s="430">
        <f>H20/Z44</f>
        <v>6.6815144766146995E-3</v>
      </c>
      <c r="J21" s="204"/>
      <c r="K21" s="194"/>
      <c r="L21" s="204"/>
      <c r="M21" s="194"/>
      <c r="N21" s="204"/>
      <c r="O21" s="194"/>
      <c r="P21" s="204"/>
      <c r="Q21" s="194"/>
      <c r="R21" s="204"/>
      <c r="S21" s="194"/>
      <c r="T21" s="451">
        <f>SUM(T4,T8,T12,T16,T19)</f>
        <v>1401</v>
      </c>
      <c r="U21" s="452">
        <f>SUM(U4:U19)</f>
        <v>1</v>
      </c>
      <c r="V21" s="453">
        <f>SUM(V4:V20)</f>
        <v>0.44575246579700922</v>
      </c>
      <c r="AJ21" s="16"/>
      <c r="AK21" s="16"/>
      <c r="AL21" s="23"/>
      <c r="AM21" s="47"/>
      <c r="AN21" s="506"/>
      <c r="AO21" s="47"/>
      <c r="AP21" s="506"/>
      <c r="AQ21" s="47"/>
      <c r="AR21" s="506"/>
      <c r="AS21" s="47"/>
      <c r="AT21" s="506"/>
      <c r="AU21" s="47"/>
      <c r="AV21" s="506"/>
      <c r="AW21" s="16"/>
      <c r="AX21" s="16"/>
      <c r="AY21" s="16"/>
      <c r="AZ21" s="16"/>
      <c r="BA21" s="16"/>
      <c r="BB21" s="16"/>
      <c r="BC21" s="16"/>
      <c r="BD21" s="16"/>
      <c r="BE21" s="22"/>
      <c r="BF21" s="399"/>
      <c r="BG21" s="505"/>
      <c r="BH21" s="16"/>
      <c r="BI21" s="16"/>
      <c r="BJ21" s="16"/>
      <c r="BK21" s="16"/>
      <c r="BL21" s="16"/>
      <c r="BM21" s="16"/>
      <c r="BN21" s="16"/>
    </row>
    <row r="22" spans="1:66" ht="34" x14ac:dyDescent="0.4">
      <c r="A22" s="15"/>
      <c r="B22" s="36" t="s">
        <v>136</v>
      </c>
      <c r="C22" s="14"/>
      <c r="D22" s="12"/>
      <c r="E22" s="13"/>
      <c r="F22" s="12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AJ22" s="16"/>
      <c r="AK22" s="16"/>
      <c r="AL22" s="23"/>
      <c r="AM22" s="370"/>
      <c r="AN22" s="499"/>
      <c r="AO22" s="370"/>
      <c r="AP22" s="499"/>
      <c r="AQ22" s="370"/>
      <c r="AR22" s="499"/>
      <c r="AS22" s="370"/>
      <c r="AT22" s="499"/>
      <c r="AU22" s="16"/>
      <c r="AV22" s="40"/>
      <c r="AW22" s="16"/>
      <c r="AX22" s="16"/>
      <c r="AY22" s="16"/>
      <c r="AZ22" s="16"/>
      <c r="BA22" s="16"/>
      <c r="BB22" s="16"/>
      <c r="BC22" s="16"/>
      <c r="BD22" s="16"/>
      <c r="BE22" s="22"/>
      <c r="BF22" s="399"/>
      <c r="BG22" s="505"/>
      <c r="BH22" s="16"/>
      <c r="BI22" s="16"/>
      <c r="BJ22" s="16"/>
      <c r="BK22" s="16"/>
      <c r="BL22" s="16"/>
      <c r="BM22" s="16"/>
      <c r="BN22" s="16"/>
    </row>
    <row r="23" spans="1:66" x14ac:dyDescent="0.2">
      <c r="A23" s="455" t="s">
        <v>134</v>
      </c>
      <c r="B23" s="402" t="s">
        <v>135</v>
      </c>
      <c r="C23" s="403" t="s">
        <v>116</v>
      </c>
      <c r="D23" s="402" t="s">
        <v>135</v>
      </c>
      <c r="E23" s="403" t="s">
        <v>116</v>
      </c>
      <c r="F23" s="402" t="s">
        <v>135</v>
      </c>
      <c r="G23" s="403" t="s">
        <v>116</v>
      </c>
      <c r="H23" s="402" t="s">
        <v>135</v>
      </c>
      <c r="I23" s="403" t="s">
        <v>116</v>
      </c>
      <c r="J23" s="402" t="s">
        <v>135</v>
      </c>
      <c r="K23" s="403" t="s">
        <v>116</v>
      </c>
      <c r="L23" s="402" t="s">
        <v>135</v>
      </c>
      <c r="M23" s="403" t="s">
        <v>116</v>
      </c>
      <c r="N23" s="402" t="s">
        <v>135</v>
      </c>
      <c r="O23" s="403" t="s">
        <v>116</v>
      </c>
      <c r="P23" s="402" t="s">
        <v>135</v>
      </c>
      <c r="Q23" s="403" t="s">
        <v>116</v>
      </c>
      <c r="R23" s="402" t="s">
        <v>135</v>
      </c>
      <c r="S23" s="403" t="s">
        <v>116</v>
      </c>
      <c r="T23" s="402" t="s">
        <v>135</v>
      </c>
      <c r="U23" s="403" t="s">
        <v>116</v>
      </c>
      <c r="V23" s="402" t="s">
        <v>135</v>
      </c>
      <c r="W23" s="403" t="s">
        <v>116</v>
      </c>
      <c r="X23" s="402" t="s">
        <v>135</v>
      </c>
      <c r="Y23" s="403" t="s">
        <v>116</v>
      </c>
      <c r="Z23" s="416"/>
      <c r="AA23" s="416"/>
      <c r="AB23" s="415"/>
      <c r="AJ23" s="16"/>
      <c r="AK23" s="16"/>
      <c r="AL23" s="35"/>
      <c r="AM23" s="28"/>
      <c r="AN23" s="399"/>
      <c r="AO23" s="28"/>
      <c r="AP23" s="399"/>
      <c r="AQ23" s="28"/>
      <c r="AR23" s="399"/>
      <c r="AS23" s="28"/>
      <c r="AT23" s="399"/>
      <c r="AU23" s="16"/>
      <c r="AV23" s="40"/>
      <c r="AW23" s="16"/>
      <c r="AX23" s="16"/>
      <c r="AY23" s="16"/>
      <c r="AZ23" s="16"/>
      <c r="BA23" s="16"/>
      <c r="BB23" s="16"/>
      <c r="BC23" s="16"/>
      <c r="BD23" s="16"/>
      <c r="BE23" s="22"/>
      <c r="BF23" s="399"/>
      <c r="BG23" s="505"/>
      <c r="BH23" s="16"/>
      <c r="BI23" s="16"/>
      <c r="BJ23" s="16"/>
      <c r="BK23" s="16"/>
      <c r="BL23" s="16"/>
      <c r="BM23" s="16"/>
      <c r="BN23" s="16"/>
    </row>
    <row r="24" spans="1:66" ht="17" thickBot="1" x14ac:dyDescent="0.25">
      <c r="A24" s="456">
        <v>5</v>
      </c>
      <c r="B24" s="308" t="s">
        <v>91</v>
      </c>
      <c r="C24" s="169"/>
      <c r="D24" s="217" t="s">
        <v>92</v>
      </c>
      <c r="E24" s="460"/>
      <c r="F24" s="217" t="s">
        <v>93</v>
      </c>
      <c r="G24" s="460"/>
      <c r="H24" s="281" t="s">
        <v>95</v>
      </c>
      <c r="I24" s="169"/>
      <c r="J24" s="217" t="s">
        <v>96</v>
      </c>
      <c r="K24" s="169"/>
      <c r="L24" s="217" t="s">
        <v>97</v>
      </c>
      <c r="M24" s="60"/>
      <c r="N24" s="217" t="s">
        <v>98</v>
      </c>
      <c r="O24" s="169"/>
      <c r="P24" s="217" t="s">
        <v>100</v>
      </c>
      <c r="Q24" s="169"/>
      <c r="R24" s="217" t="s">
        <v>102</v>
      </c>
      <c r="S24" s="169"/>
      <c r="T24" s="217" t="s">
        <v>106</v>
      </c>
      <c r="U24" s="169"/>
      <c r="V24" s="217" t="s">
        <v>107</v>
      </c>
      <c r="W24" s="142"/>
      <c r="X24" s="410" t="s">
        <v>94</v>
      </c>
      <c r="Y24" s="311"/>
      <c r="Z24" s="417" t="s">
        <v>113</v>
      </c>
      <c r="AA24" s="417"/>
      <c r="AB24" s="395"/>
      <c r="AJ24" s="16"/>
      <c r="AK24" s="16"/>
      <c r="AL24" s="23"/>
      <c r="AM24" s="16"/>
      <c r="AN24" s="399"/>
      <c r="AO24" s="16"/>
      <c r="AP24" s="399"/>
      <c r="AQ24" s="16"/>
      <c r="AR24" s="399"/>
      <c r="AS24" s="16"/>
      <c r="AT24" s="399"/>
      <c r="AU24" s="16"/>
      <c r="AV24" s="509"/>
      <c r="AW24" s="16"/>
      <c r="AX24" s="16"/>
      <c r="AY24" s="16"/>
      <c r="AZ24" s="16"/>
      <c r="BA24" s="16"/>
      <c r="BB24" s="16"/>
      <c r="BC24" s="16"/>
      <c r="BD24" s="16"/>
      <c r="BE24" s="22"/>
      <c r="BF24" s="510"/>
      <c r="BG24" s="500"/>
      <c r="BH24" s="16"/>
      <c r="BI24" s="16"/>
      <c r="BJ24" s="16"/>
      <c r="BK24" s="16"/>
      <c r="BL24" s="16"/>
      <c r="BM24" s="16"/>
      <c r="BN24" s="16"/>
    </row>
    <row r="25" spans="1:66" ht="17" thickBot="1" x14ac:dyDescent="0.25">
      <c r="A25" s="456"/>
      <c r="B25" s="471">
        <v>239</v>
      </c>
      <c r="C25" s="481">
        <f>B25/1742</f>
        <v>0.13719862227324914</v>
      </c>
      <c r="D25" s="472">
        <v>142</v>
      </c>
      <c r="E25" s="481">
        <f>D25/1742</f>
        <v>8.1515499425947185E-2</v>
      </c>
      <c r="F25" s="472">
        <v>138</v>
      </c>
      <c r="G25" s="481">
        <f>F25/1742</f>
        <v>7.9219288174512056E-2</v>
      </c>
      <c r="H25" s="473">
        <v>203</v>
      </c>
      <c r="I25" s="481">
        <f>H25/1742</f>
        <v>0.11653272101033295</v>
      </c>
      <c r="J25" s="474">
        <v>58</v>
      </c>
      <c r="K25" s="439">
        <f>J25/1742</f>
        <v>3.3295063145809413E-2</v>
      </c>
      <c r="L25" s="474">
        <v>47</v>
      </c>
      <c r="M25" s="482">
        <f>L25/1742</f>
        <v>2.6980482204362801E-2</v>
      </c>
      <c r="N25" s="474">
        <v>34</v>
      </c>
      <c r="O25" s="439">
        <f>N25/1742</f>
        <v>1.9517795637198621E-2</v>
      </c>
      <c r="P25" s="474">
        <v>20</v>
      </c>
      <c r="Q25" s="439">
        <f>P25/1742</f>
        <v>1.1481056257175661E-2</v>
      </c>
      <c r="R25" s="474">
        <v>28</v>
      </c>
      <c r="S25" s="439">
        <f>R25/1742</f>
        <v>1.6073478760045924E-2</v>
      </c>
      <c r="T25" s="472">
        <v>242</v>
      </c>
      <c r="U25" s="481">
        <f>T25/1742</f>
        <v>0.13892078071182548</v>
      </c>
      <c r="V25" s="472">
        <v>126</v>
      </c>
      <c r="W25" s="481">
        <f>V25/1742</f>
        <v>7.2330654420206655E-2</v>
      </c>
      <c r="X25" s="479">
        <v>129</v>
      </c>
      <c r="Y25" s="481">
        <f>X25/1742</f>
        <v>7.4052812858783013E-2</v>
      </c>
      <c r="Z25" s="469">
        <f>SUM(B25,D25,F25,H25,J25,L25,N25,P25,R25,T25,V25,X25)</f>
        <v>1406</v>
      </c>
      <c r="AA25" s="468">
        <f>Z25/Z39</f>
        <v>0.80711825487944888</v>
      </c>
      <c r="AB25" s="420">
        <f>SUM(B26:Y26)</f>
        <v>0.4473433025771556</v>
      </c>
      <c r="AD25" s="45"/>
      <c r="AE25" s="51"/>
      <c r="AF25" s="52"/>
      <c r="AJ25" s="16"/>
      <c r="AK25" s="16"/>
      <c r="AL25" s="23"/>
      <c r="AM25" s="46"/>
      <c r="AN25" s="500"/>
      <c r="AO25" s="46"/>
      <c r="AP25" s="500"/>
      <c r="AQ25" s="46"/>
      <c r="AR25" s="500"/>
      <c r="AS25" s="46"/>
      <c r="AT25" s="500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22"/>
      <c r="BF25" s="504"/>
      <c r="BG25" s="500"/>
      <c r="BH25" s="16"/>
      <c r="BI25" s="16"/>
      <c r="BJ25" s="16"/>
      <c r="BK25" s="16"/>
      <c r="BL25" s="16"/>
      <c r="BM25" s="16"/>
      <c r="BN25" s="16"/>
    </row>
    <row r="26" spans="1:66" ht="34" x14ac:dyDescent="0.4">
      <c r="A26" s="456"/>
      <c r="B26" s="478"/>
      <c r="C26" s="430">
        <f>B25/Z44</f>
        <v>7.6041998090995863E-2</v>
      </c>
      <c r="D26" s="475"/>
      <c r="E26" s="430">
        <f>D25/Z44</f>
        <v>4.5179764556156542E-2</v>
      </c>
      <c r="F26" s="475"/>
      <c r="G26" s="430">
        <f>F25/Z44</f>
        <v>4.3907095132039456E-2</v>
      </c>
      <c r="H26" s="422"/>
      <c r="I26" s="430">
        <f>H25/Z44</f>
        <v>6.4587973273942098E-2</v>
      </c>
      <c r="J26" s="475"/>
      <c r="K26" s="430">
        <f>J25/Z44</f>
        <v>1.845370664969774E-2</v>
      </c>
      <c r="L26" s="475"/>
      <c r="M26" s="436">
        <f>L25/Z44</f>
        <v>1.4953865733375756E-2</v>
      </c>
      <c r="N26" s="475"/>
      <c r="O26" s="430">
        <f>N25/Z44</f>
        <v>1.0817690104995227E-2</v>
      </c>
      <c r="P26" s="475"/>
      <c r="Q26" s="430">
        <f>P25/Z44</f>
        <v>6.363347120585428E-3</v>
      </c>
      <c r="R26" s="475"/>
      <c r="S26" s="430">
        <f>R25/Z44</f>
        <v>8.9086859688195987E-3</v>
      </c>
      <c r="T26" s="475"/>
      <c r="U26" s="430">
        <f>T25/Z44</f>
        <v>7.6996500159083672E-2</v>
      </c>
      <c r="V26" s="475"/>
      <c r="W26" s="430">
        <f>V25/Z44</f>
        <v>4.0089086859688199E-2</v>
      </c>
      <c r="X26" s="475"/>
      <c r="Y26" s="430">
        <f>X25/Z44</f>
        <v>4.1043588927776008E-2</v>
      </c>
      <c r="Z26" s="470"/>
      <c r="AA26" s="418"/>
      <c r="AB26" s="397"/>
      <c r="AD26" s="1"/>
      <c r="AE26" s="41"/>
      <c r="AF26" s="52"/>
      <c r="AJ26" s="16"/>
      <c r="AK26" s="16"/>
      <c r="AL26" s="35"/>
      <c r="AM26" s="369"/>
      <c r="AN26" s="30"/>
      <c r="AO26" s="16"/>
      <c r="AP26" s="26"/>
      <c r="AQ26" s="16"/>
      <c r="AR26" s="16"/>
      <c r="AS26" s="16"/>
      <c r="AT26" s="16"/>
      <c r="AU26" s="16"/>
      <c r="AV26" s="16"/>
      <c r="AW26" s="16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  <c r="BI26" s="172"/>
      <c r="BJ26" s="172"/>
      <c r="BK26" s="16"/>
      <c r="BL26" s="16"/>
      <c r="BM26" s="16"/>
      <c r="BN26" s="16"/>
    </row>
    <row r="27" spans="1:66" x14ac:dyDescent="0.2">
      <c r="A27" s="456"/>
      <c r="B27" s="405" t="s">
        <v>135</v>
      </c>
      <c r="C27" s="403" t="s">
        <v>116</v>
      </c>
      <c r="D27" s="405" t="s">
        <v>135</v>
      </c>
      <c r="E27" s="403" t="s">
        <v>116</v>
      </c>
      <c r="F27" s="188"/>
      <c r="G27" s="142"/>
      <c r="H27" s="188"/>
      <c r="I27" s="142"/>
      <c r="J27" s="188"/>
      <c r="K27" s="142"/>
      <c r="L27" s="188"/>
      <c r="M27" s="59"/>
      <c r="N27" s="188"/>
      <c r="O27" s="142"/>
      <c r="P27" s="188"/>
      <c r="Q27" s="142"/>
      <c r="R27" s="188"/>
      <c r="S27" s="142"/>
      <c r="T27" s="188"/>
      <c r="U27" s="169"/>
      <c r="V27" s="188"/>
      <c r="W27" s="142"/>
      <c r="X27" s="188"/>
      <c r="Y27" s="142"/>
      <c r="Z27" s="462"/>
      <c r="AA27" s="418"/>
      <c r="AB27" s="397"/>
      <c r="AD27" s="1"/>
      <c r="AE27" s="41"/>
      <c r="AF27" s="52"/>
      <c r="AJ27" s="16"/>
      <c r="AK27" s="16"/>
      <c r="AL27" s="34"/>
      <c r="AM27" s="370"/>
      <c r="AN27" s="499"/>
      <c r="AO27" s="370"/>
      <c r="AP27" s="499"/>
      <c r="AQ27" s="370"/>
      <c r="AR27" s="499"/>
      <c r="AS27" s="370"/>
      <c r="AT27" s="499"/>
      <c r="AU27" s="370"/>
      <c r="AV27" s="499"/>
      <c r="AW27" s="370"/>
      <c r="AX27" s="499"/>
      <c r="AY27" s="370"/>
      <c r="AZ27" s="499"/>
      <c r="BA27" s="370"/>
      <c r="BB27" s="499"/>
      <c r="BC27" s="370"/>
      <c r="BD27" s="499"/>
      <c r="BE27" s="370"/>
      <c r="BF27" s="499"/>
      <c r="BG27" s="370"/>
      <c r="BH27" s="499"/>
      <c r="BI27" s="370"/>
      <c r="BJ27" s="499"/>
      <c r="BK27" s="16"/>
      <c r="BL27" s="16"/>
      <c r="BM27" s="16"/>
      <c r="BN27" s="16"/>
    </row>
    <row r="28" spans="1:66" x14ac:dyDescent="0.2">
      <c r="A28" s="456">
        <v>4</v>
      </c>
      <c r="B28" s="459" t="s">
        <v>94</v>
      </c>
      <c r="C28" s="460"/>
      <c r="D28" s="217" t="s">
        <v>99</v>
      </c>
      <c r="E28" s="460"/>
      <c r="F28" s="188"/>
      <c r="G28" s="142"/>
      <c r="H28" s="188"/>
      <c r="I28" s="142"/>
      <c r="J28" s="188"/>
      <c r="K28" s="142"/>
      <c r="L28" s="188"/>
      <c r="M28" s="59"/>
      <c r="N28" s="188"/>
      <c r="O28" s="142"/>
      <c r="P28" s="188"/>
      <c r="Q28" s="142"/>
      <c r="R28" s="188"/>
      <c r="S28" s="142"/>
      <c r="T28" s="188"/>
      <c r="U28" s="142"/>
      <c r="V28" s="188"/>
      <c r="W28" s="142"/>
      <c r="X28" s="188"/>
      <c r="Y28" s="142"/>
      <c r="Z28" s="462"/>
      <c r="AA28" s="418"/>
      <c r="AB28" s="397"/>
      <c r="AD28" s="1"/>
      <c r="AE28" s="41"/>
      <c r="AF28" s="52"/>
      <c r="AJ28" s="16"/>
      <c r="AK28" s="16"/>
      <c r="AL28" s="35"/>
      <c r="AM28" s="27"/>
      <c r="AN28" s="22"/>
      <c r="AO28" s="28"/>
      <c r="AP28" s="503"/>
      <c r="AQ28" s="28"/>
      <c r="AR28" s="503"/>
      <c r="AS28" s="22"/>
      <c r="AT28" s="22"/>
      <c r="AU28" s="28"/>
      <c r="AV28" s="22"/>
      <c r="AW28" s="28"/>
      <c r="AX28" s="22"/>
      <c r="AY28" s="28"/>
      <c r="AZ28" s="22"/>
      <c r="BA28" s="28"/>
      <c r="BB28" s="22"/>
      <c r="BC28" s="28"/>
      <c r="BD28" s="22"/>
      <c r="BE28" s="28"/>
      <c r="BF28" s="22"/>
      <c r="BG28" s="28"/>
      <c r="BH28" s="16"/>
      <c r="BI28" s="21"/>
      <c r="BJ28" s="20"/>
      <c r="BK28" s="16"/>
      <c r="BL28" s="16"/>
      <c r="BM28" s="16"/>
      <c r="BN28" s="16"/>
    </row>
    <row r="29" spans="1:66" x14ac:dyDescent="0.2">
      <c r="A29" s="457"/>
      <c r="B29" s="476">
        <v>81</v>
      </c>
      <c r="C29" s="439">
        <f>B29/1742</f>
        <v>4.6498277841561422E-2</v>
      </c>
      <c r="D29" s="474">
        <v>13</v>
      </c>
      <c r="E29" s="439">
        <f>D29/1742</f>
        <v>7.462686567164179E-3</v>
      </c>
      <c r="F29" s="281"/>
      <c r="G29" s="169"/>
      <c r="H29" s="188"/>
      <c r="I29" s="142"/>
      <c r="J29" s="188"/>
      <c r="K29" s="142"/>
      <c r="L29" s="188"/>
      <c r="M29" s="59"/>
      <c r="N29" s="188"/>
      <c r="O29" s="142"/>
      <c r="P29" s="188"/>
      <c r="Q29" s="142"/>
      <c r="R29" s="188"/>
      <c r="S29" s="142"/>
      <c r="T29" s="188"/>
      <c r="U29" s="142"/>
      <c r="V29" s="188"/>
      <c r="W29" s="142"/>
      <c r="X29" s="188"/>
      <c r="Y29" s="142"/>
      <c r="Z29" s="463">
        <f>SUM(B29,D29)</f>
        <v>94</v>
      </c>
      <c r="AA29" s="465">
        <f>Z29/Z39</f>
        <v>5.3960964408725602E-2</v>
      </c>
      <c r="AB29" s="397">
        <f>SUM(B30:E30)</f>
        <v>2.9907731466751509E-2</v>
      </c>
      <c r="AD29" s="45"/>
      <c r="AE29" s="51"/>
      <c r="AF29" s="52"/>
      <c r="AJ29" s="16"/>
      <c r="AK29" s="16"/>
      <c r="AL29" s="35"/>
      <c r="AM29" s="511"/>
      <c r="AN29" s="503"/>
      <c r="AO29" s="155"/>
      <c r="AP29" s="503"/>
      <c r="AQ29" s="155"/>
      <c r="AR29" s="503"/>
      <c r="AS29" s="39"/>
      <c r="AT29" s="503"/>
      <c r="AU29" s="155"/>
      <c r="AV29" s="503"/>
      <c r="AW29" s="155"/>
      <c r="AX29" s="503"/>
      <c r="AY29" s="155"/>
      <c r="AZ29" s="503"/>
      <c r="BA29" s="155"/>
      <c r="BB29" s="503"/>
      <c r="BC29" s="155"/>
      <c r="BD29" s="503"/>
      <c r="BE29" s="155"/>
      <c r="BF29" s="503"/>
      <c r="BG29" s="155"/>
      <c r="BH29" s="503"/>
      <c r="BI29" s="512"/>
      <c r="BJ29" s="503"/>
      <c r="BK29" s="513"/>
      <c r="BL29" s="43"/>
      <c r="BM29" s="514"/>
      <c r="BN29" s="16"/>
    </row>
    <row r="30" spans="1:66" x14ac:dyDescent="0.2">
      <c r="A30" s="457"/>
      <c r="B30" s="477"/>
      <c r="C30" s="430">
        <f>B29/Z44</f>
        <v>2.5771555838370982E-2</v>
      </c>
      <c r="D30" s="475"/>
      <c r="E30" s="480">
        <f>D29/Z44</f>
        <v>4.1361756283805279E-3</v>
      </c>
      <c r="F30" s="281"/>
      <c r="G30" s="169"/>
      <c r="H30" s="188"/>
      <c r="I30" s="142"/>
      <c r="J30" s="188"/>
      <c r="K30" s="142"/>
      <c r="L30" s="188"/>
      <c r="M30" s="59"/>
      <c r="N30" s="188"/>
      <c r="O30" s="142"/>
      <c r="P30" s="188"/>
      <c r="Q30" s="142"/>
      <c r="R30" s="188"/>
      <c r="S30" s="142"/>
      <c r="T30" s="188"/>
      <c r="U30" s="142"/>
      <c r="V30" s="188"/>
      <c r="W30" s="142"/>
      <c r="X30" s="188"/>
      <c r="Y30" s="142"/>
      <c r="Z30" s="462"/>
      <c r="AA30" s="418"/>
      <c r="AB30" s="397"/>
      <c r="AD30" s="1"/>
      <c r="AE30" s="41"/>
      <c r="AF30" s="52"/>
      <c r="AJ30" s="16"/>
      <c r="AK30" s="16"/>
      <c r="AL30" s="35"/>
      <c r="AM30" s="515"/>
      <c r="AN30" s="500"/>
      <c r="AO30" s="516"/>
      <c r="AP30" s="500"/>
      <c r="AQ30" s="516"/>
      <c r="AR30" s="500"/>
      <c r="AS30" s="47"/>
      <c r="AT30" s="500"/>
      <c r="AU30" s="516"/>
      <c r="AV30" s="500"/>
      <c r="AW30" s="516"/>
      <c r="AX30" s="500"/>
      <c r="AY30" s="516"/>
      <c r="AZ30" s="500"/>
      <c r="BA30" s="516"/>
      <c r="BB30" s="500"/>
      <c r="BC30" s="516"/>
      <c r="BD30" s="500"/>
      <c r="BE30" s="516"/>
      <c r="BF30" s="500"/>
      <c r="BG30" s="516"/>
      <c r="BH30" s="500"/>
      <c r="BI30" s="516"/>
      <c r="BJ30" s="500"/>
      <c r="BK30" s="34"/>
      <c r="BL30" s="509"/>
      <c r="BM30" s="514"/>
      <c r="BN30" s="16"/>
    </row>
    <row r="31" spans="1:66" x14ac:dyDescent="0.2">
      <c r="A31" s="456"/>
      <c r="B31" s="405" t="s">
        <v>135</v>
      </c>
      <c r="C31" s="403" t="s">
        <v>116</v>
      </c>
      <c r="D31" s="405" t="s">
        <v>135</v>
      </c>
      <c r="E31" s="403" t="s">
        <v>116</v>
      </c>
      <c r="F31" s="188"/>
      <c r="G31" s="142"/>
      <c r="H31" s="188"/>
      <c r="I31" s="142"/>
      <c r="J31" s="188"/>
      <c r="K31" s="142"/>
      <c r="L31" s="188"/>
      <c r="M31" s="59"/>
      <c r="N31" s="188"/>
      <c r="O31" s="142"/>
      <c r="P31" s="188"/>
      <c r="Q31" s="142"/>
      <c r="R31" s="188"/>
      <c r="S31" s="142"/>
      <c r="T31" s="188"/>
      <c r="U31" s="142"/>
      <c r="V31" s="188"/>
      <c r="W31" s="142"/>
      <c r="X31" s="188"/>
      <c r="Y31" s="142"/>
      <c r="Z31" s="462"/>
      <c r="AA31" s="418"/>
      <c r="AB31" s="397"/>
      <c r="AD31" s="1"/>
      <c r="AE31" s="41"/>
      <c r="AF31" s="52"/>
      <c r="AJ31" s="16"/>
      <c r="AK31" s="16"/>
      <c r="AL31" s="35"/>
      <c r="AM31" s="370"/>
      <c r="AN31" s="499"/>
      <c r="AO31" s="370"/>
      <c r="AP31" s="499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22"/>
      <c r="BG31" s="16"/>
      <c r="BH31" s="16"/>
      <c r="BI31" s="16"/>
      <c r="BJ31" s="16"/>
      <c r="BK31" s="34"/>
      <c r="BL31" s="509"/>
      <c r="BM31" s="514"/>
      <c r="BN31" s="16"/>
    </row>
    <row r="32" spans="1:66" ht="17" thickBot="1" x14ac:dyDescent="0.25">
      <c r="A32" s="456">
        <v>2</v>
      </c>
      <c r="B32" s="281" t="s">
        <v>101</v>
      </c>
      <c r="C32" s="460"/>
      <c r="D32" s="217" t="s">
        <v>105</v>
      </c>
      <c r="E32" s="460"/>
      <c r="F32" s="188"/>
      <c r="G32" s="142"/>
      <c r="H32" s="188"/>
      <c r="I32" s="142"/>
      <c r="J32" s="188"/>
      <c r="K32" s="142"/>
      <c r="L32" s="188"/>
      <c r="M32" s="59"/>
      <c r="N32" s="188"/>
      <c r="O32" s="142"/>
      <c r="P32" s="188"/>
      <c r="Q32" s="142"/>
      <c r="R32" s="188"/>
      <c r="S32" s="142"/>
      <c r="T32" s="188"/>
      <c r="U32" s="142"/>
      <c r="V32" s="188"/>
      <c r="W32" s="142"/>
      <c r="X32" s="188"/>
      <c r="Y32" s="142"/>
      <c r="Z32" s="462"/>
      <c r="AA32" s="418"/>
      <c r="AB32" s="397"/>
      <c r="AD32" s="1"/>
      <c r="AE32" s="41"/>
      <c r="AF32" s="52"/>
      <c r="AJ32" s="16"/>
      <c r="AK32" s="16"/>
      <c r="AL32" s="35"/>
      <c r="AM32" s="517"/>
      <c r="AN32" s="503"/>
      <c r="AO32" s="28"/>
      <c r="AP32" s="503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34"/>
      <c r="BL32" s="509"/>
      <c r="BM32" s="514"/>
      <c r="BN32" s="16"/>
    </row>
    <row r="33" spans="1:66" ht="17" thickBot="1" x14ac:dyDescent="0.25">
      <c r="A33" s="457"/>
      <c r="B33" s="473">
        <v>200</v>
      </c>
      <c r="C33" s="481">
        <f>B33/1742</f>
        <v>0.11481056257175661</v>
      </c>
      <c r="D33" s="474">
        <v>20</v>
      </c>
      <c r="E33" s="439">
        <f>D33/1742</f>
        <v>1.1481056257175661E-2</v>
      </c>
      <c r="F33" s="281"/>
      <c r="G33" s="142"/>
      <c r="H33" s="188"/>
      <c r="I33" s="142"/>
      <c r="J33" s="188"/>
      <c r="K33" s="142"/>
      <c r="L33" s="188"/>
      <c r="M33" s="59"/>
      <c r="N33" s="188"/>
      <c r="O33" s="142"/>
      <c r="P33" s="188"/>
      <c r="Q33" s="142"/>
      <c r="R33" s="188"/>
      <c r="S33" s="142"/>
      <c r="T33" s="188"/>
      <c r="U33" s="142"/>
      <c r="V33" s="188"/>
      <c r="W33" s="142"/>
      <c r="X33" s="188"/>
      <c r="Y33" s="59"/>
      <c r="Z33" s="467">
        <f>SUM(B33,D33)</f>
        <v>220</v>
      </c>
      <c r="AA33" s="468">
        <f>Z33/Z39</f>
        <v>0.12629161882893225</v>
      </c>
      <c r="AB33" s="420">
        <f>SUM(C34:E34)</f>
        <v>6.9996818326439697E-2</v>
      </c>
      <c r="AD33" s="45"/>
      <c r="AE33" s="51"/>
      <c r="AF33" s="52"/>
      <c r="AJ33" s="16"/>
      <c r="AK33" s="16"/>
      <c r="AL33" s="518"/>
      <c r="AM33" s="519"/>
      <c r="AN33" s="503"/>
      <c r="AO33" s="155"/>
      <c r="AP33" s="503"/>
      <c r="AQ33" s="22"/>
      <c r="AR33" s="22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513"/>
      <c r="BL33" s="43"/>
      <c r="BM33" s="514"/>
      <c r="BN33" s="16"/>
    </row>
    <row r="34" spans="1:66" x14ac:dyDescent="0.2">
      <c r="A34" s="457"/>
      <c r="B34" s="421"/>
      <c r="C34" s="430">
        <f>B33/Z44</f>
        <v>6.3633471205854275E-2</v>
      </c>
      <c r="D34" s="475"/>
      <c r="E34" s="430">
        <f>D33/Z44</f>
        <v>6.363347120585428E-3</v>
      </c>
      <c r="F34" s="281"/>
      <c r="G34" s="142"/>
      <c r="H34" s="188"/>
      <c r="I34" s="142"/>
      <c r="J34" s="188"/>
      <c r="K34" s="142"/>
      <c r="L34" s="188"/>
      <c r="M34" s="59"/>
      <c r="N34" s="188"/>
      <c r="O34" s="142"/>
      <c r="P34" s="188"/>
      <c r="Q34" s="142"/>
      <c r="R34" s="188"/>
      <c r="S34" s="142"/>
      <c r="T34" s="188"/>
      <c r="U34" s="142"/>
      <c r="V34" s="188"/>
      <c r="W34" s="142"/>
      <c r="X34" s="188"/>
      <c r="Y34" s="142"/>
      <c r="Z34" s="462"/>
      <c r="AA34" s="418"/>
      <c r="AB34" s="397"/>
      <c r="AD34" s="1"/>
      <c r="AE34" s="41"/>
      <c r="AF34" s="52"/>
      <c r="AJ34" s="16"/>
      <c r="AK34" s="16"/>
      <c r="AL34" s="518"/>
      <c r="AM34" s="520"/>
      <c r="AN34" s="500"/>
      <c r="AO34" s="516"/>
      <c r="AP34" s="521"/>
      <c r="AQ34" s="22"/>
      <c r="AR34" s="22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34"/>
      <c r="BL34" s="509"/>
      <c r="BM34" s="514"/>
      <c r="BN34" s="16"/>
    </row>
    <row r="35" spans="1:66" x14ac:dyDescent="0.2">
      <c r="A35" s="456"/>
      <c r="B35" s="405" t="s">
        <v>135</v>
      </c>
      <c r="C35" s="403" t="s">
        <v>116</v>
      </c>
      <c r="D35" s="188"/>
      <c r="E35" s="142"/>
      <c r="F35" s="188"/>
      <c r="G35" s="142"/>
      <c r="H35" s="188"/>
      <c r="I35" s="142"/>
      <c r="J35" s="188"/>
      <c r="K35" s="142"/>
      <c r="L35" s="188"/>
      <c r="M35" s="59"/>
      <c r="N35" s="188"/>
      <c r="O35" s="142"/>
      <c r="P35" s="188"/>
      <c r="Q35" s="142"/>
      <c r="R35" s="188"/>
      <c r="S35" s="142"/>
      <c r="T35" s="188"/>
      <c r="U35" s="142"/>
      <c r="V35" s="188"/>
      <c r="W35" s="142"/>
      <c r="X35" s="188"/>
      <c r="Y35" s="142"/>
      <c r="Z35" s="462"/>
      <c r="AA35" s="418"/>
      <c r="AB35" s="397"/>
      <c r="AD35" s="1"/>
      <c r="AE35" s="41"/>
      <c r="AF35" s="52"/>
      <c r="AJ35" s="16"/>
      <c r="AK35" s="16"/>
      <c r="AL35" s="35"/>
      <c r="AM35" s="370"/>
      <c r="AN35" s="499"/>
      <c r="AO35" s="370"/>
      <c r="AP35" s="499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34"/>
      <c r="BL35" s="509"/>
      <c r="BM35" s="514"/>
      <c r="BN35" s="16"/>
    </row>
    <row r="36" spans="1:66" x14ac:dyDescent="0.2">
      <c r="A36" s="456">
        <v>1</v>
      </c>
      <c r="B36" s="217" t="s">
        <v>104</v>
      </c>
      <c r="C36" s="458"/>
      <c r="D36" s="188"/>
      <c r="E36" s="142"/>
      <c r="F36" s="188"/>
      <c r="G36" s="142"/>
      <c r="H36" s="188"/>
      <c r="I36" s="142"/>
      <c r="J36" s="188"/>
      <c r="K36" s="142"/>
      <c r="L36" s="188"/>
      <c r="M36" s="59"/>
      <c r="N36" s="188"/>
      <c r="O36" s="142"/>
      <c r="P36" s="188"/>
      <c r="Q36" s="142"/>
      <c r="R36" s="188"/>
      <c r="S36" s="142"/>
      <c r="T36" s="188"/>
      <c r="U36" s="142"/>
      <c r="V36" s="188"/>
      <c r="W36" s="142"/>
      <c r="X36" s="188"/>
      <c r="Y36" s="142"/>
      <c r="Z36" s="462"/>
      <c r="AA36" s="418"/>
      <c r="AB36" s="397"/>
      <c r="AD36" s="1"/>
      <c r="AE36" s="41"/>
      <c r="AF36" s="52"/>
      <c r="AJ36" s="16"/>
      <c r="AK36" s="16"/>
      <c r="AL36" s="35"/>
      <c r="AM36" s="22"/>
      <c r="AN36" s="503"/>
      <c r="AO36" s="28"/>
      <c r="AP36" s="503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34"/>
      <c r="BL36" s="509"/>
      <c r="BM36" s="514"/>
      <c r="BN36" s="16"/>
    </row>
    <row r="37" spans="1:66" x14ac:dyDescent="0.2">
      <c r="A37" s="199"/>
      <c r="B37" s="318">
        <v>22</v>
      </c>
      <c r="C37" s="439">
        <f>B37/1742</f>
        <v>1.2629161882893225E-2</v>
      </c>
      <c r="D37" s="188"/>
      <c r="E37" s="142"/>
      <c r="F37" s="188"/>
      <c r="G37" s="142"/>
      <c r="H37" s="188"/>
      <c r="I37" s="142"/>
      <c r="J37" s="188"/>
      <c r="K37" s="142"/>
      <c r="L37" s="188"/>
      <c r="M37" s="59"/>
      <c r="N37" s="188"/>
      <c r="O37" s="142"/>
      <c r="P37" s="188"/>
      <c r="Q37" s="142"/>
      <c r="R37" s="188"/>
      <c r="S37" s="142"/>
      <c r="T37" s="188"/>
      <c r="U37" s="142"/>
      <c r="V37" s="188"/>
      <c r="W37" s="142"/>
      <c r="X37" s="188"/>
      <c r="Y37" s="142"/>
      <c r="Z37" s="463">
        <f>SUM(B37)</f>
        <v>22</v>
      </c>
      <c r="AA37" s="465">
        <f>Z37/Z39</f>
        <v>1.2629161882893225E-2</v>
      </c>
      <c r="AB37" s="397">
        <f>SUM(C38)</f>
        <v>6.9996818326439709E-3</v>
      </c>
      <c r="AD37" s="45"/>
      <c r="AE37" s="51"/>
      <c r="AF37" s="52"/>
      <c r="AJ37" s="16"/>
      <c r="AK37" s="16"/>
      <c r="AL37" s="518"/>
      <c r="AM37" s="39"/>
      <c r="AN37" s="503"/>
      <c r="AO37" s="155"/>
      <c r="AP37" s="503"/>
      <c r="AQ37" s="22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513"/>
      <c r="BL37" s="43"/>
      <c r="BM37" s="514"/>
      <c r="BN37" s="16"/>
    </row>
    <row r="38" spans="1:66" x14ac:dyDescent="0.2">
      <c r="A38" s="199"/>
      <c r="B38" s="283"/>
      <c r="C38" s="430">
        <f>B37/Z44</f>
        <v>6.9996818326439709E-3</v>
      </c>
      <c r="D38" s="188"/>
      <c r="E38" s="142"/>
      <c r="F38" s="188"/>
      <c r="G38" s="142"/>
      <c r="H38" s="188"/>
      <c r="I38" s="142"/>
      <c r="J38" s="188"/>
      <c r="K38" s="142"/>
      <c r="L38" s="188"/>
      <c r="M38" s="59"/>
      <c r="N38" s="188"/>
      <c r="O38" s="142"/>
      <c r="P38" s="188"/>
      <c r="Q38" s="142"/>
      <c r="R38" s="188"/>
      <c r="S38" s="142"/>
      <c r="T38" s="188"/>
      <c r="U38" s="142"/>
      <c r="V38" s="188"/>
      <c r="W38" s="142"/>
      <c r="X38" s="188"/>
      <c r="Y38" s="142"/>
      <c r="Z38" s="417"/>
      <c r="AA38" s="465"/>
      <c r="AB38" s="401"/>
      <c r="AE38" s="51"/>
      <c r="AF38" s="49"/>
      <c r="AJ38" s="16"/>
      <c r="AK38" s="16"/>
      <c r="AL38" s="518"/>
      <c r="AM38" s="39"/>
      <c r="AN38" s="500"/>
      <c r="AO38" s="516"/>
      <c r="AP38" s="500"/>
      <c r="AQ38" s="22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34"/>
      <c r="BL38" s="509"/>
      <c r="BM38" s="514"/>
      <c r="BN38" s="16"/>
    </row>
    <row r="39" spans="1:66" x14ac:dyDescent="0.2">
      <c r="A39" s="199"/>
      <c r="B39" s="188"/>
      <c r="C39" s="142"/>
      <c r="D39" s="188"/>
      <c r="E39" s="142"/>
      <c r="F39" s="188"/>
      <c r="G39" s="142"/>
      <c r="H39" s="188"/>
      <c r="I39" s="142"/>
      <c r="J39" s="188"/>
      <c r="K39" s="142"/>
      <c r="L39" s="188"/>
      <c r="M39" s="59"/>
      <c r="N39" s="188"/>
      <c r="O39" s="142"/>
      <c r="P39" s="188"/>
      <c r="Q39" s="142"/>
      <c r="R39" s="188"/>
      <c r="S39" s="142"/>
      <c r="T39" s="188"/>
      <c r="U39" s="142"/>
      <c r="V39" s="188"/>
      <c r="W39" s="142"/>
      <c r="X39" s="188"/>
      <c r="Y39" s="142"/>
      <c r="Z39" s="464">
        <f>SUM(Z25:Z37)</f>
        <v>1742</v>
      </c>
      <c r="AA39" s="465">
        <f>SUM(AA25:AA37)</f>
        <v>0.99999999999999989</v>
      </c>
      <c r="AB39" s="401">
        <f>SUM(AB25:AB37)</f>
        <v>0.55424753420299078</v>
      </c>
      <c r="AD39" s="44"/>
      <c r="AE39" s="51"/>
      <c r="AF39" s="49"/>
      <c r="AJ39" s="16"/>
      <c r="AK39" s="16"/>
      <c r="AL39" s="35"/>
      <c r="AM39" s="370"/>
      <c r="AN39" s="499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34"/>
      <c r="BL39" s="509"/>
      <c r="BM39" s="514"/>
      <c r="BN39" s="16"/>
    </row>
    <row r="40" spans="1:66" x14ac:dyDescent="0.2">
      <c r="A40" s="199"/>
      <c r="B40" s="188"/>
      <c r="C40" s="142"/>
      <c r="D40" s="188"/>
      <c r="E40" s="142"/>
      <c r="F40" s="188"/>
      <c r="G40" s="142"/>
      <c r="H40" s="188"/>
      <c r="I40" s="142"/>
      <c r="J40" s="188"/>
      <c r="K40" s="142"/>
      <c r="L40" s="188"/>
      <c r="M40" s="59"/>
      <c r="N40" s="188"/>
      <c r="O40" s="142"/>
      <c r="P40" s="188"/>
      <c r="Q40" s="142"/>
      <c r="R40" s="188"/>
      <c r="S40" s="142"/>
      <c r="T40" s="188"/>
      <c r="U40" s="142"/>
      <c r="V40" s="188"/>
      <c r="W40" s="142"/>
      <c r="X40" s="188"/>
      <c r="Y40" s="142"/>
      <c r="Z40" s="417"/>
      <c r="AA40" s="466"/>
      <c r="AB40" s="395"/>
      <c r="AE40" s="7"/>
      <c r="AJ40" s="16"/>
      <c r="AK40" s="16"/>
      <c r="AL40" s="35"/>
      <c r="AM40" s="28"/>
      <c r="AN40" s="42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34"/>
      <c r="BL40" s="509"/>
      <c r="BM40" s="514"/>
      <c r="BN40" s="16"/>
    </row>
    <row r="41" spans="1:66" x14ac:dyDescent="0.2">
      <c r="A41" s="199"/>
      <c r="B41" s="188"/>
      <c r="C41" s="142"/>
      <c r="D41" s="188"/>
      <c r="E41" s="142"/>
      <c r="F41" s="188"/>
      <c r="G41" s="142"/>
      <c r="H41" s="188"/>
      <c r="I41" s="142"/>
      <c r="J41" s="188"/>
      <c r="K41" s="142"/>
      <c r="L41" s="188"/>
      <c r="M41" s="59"/>
      <c r="N41" s="188"/>
      <c r="O41" s="142"/>
      <c r="P41" s="188"/>
      <c r="Q41" s="142"/>
      <c r="R41" s="188"/>
      <c r="S41" s="142"/>
      <c r="T41" s="188"/>
      <c r="U41" s="142"/>
      <c r="V41" s="188"/>
      <c r="W41" s="142"/>
      <c r="X41" s="188"/>
      <c r="Y41" s="142"/>
      <c r="Z41" s="417"/>
      <c r="AA41" s="417"/>
      <c r="AB41" s="395"/>
      <c r="AJ41" s="16"/>
      <c r="AK41" s="16"/>
      <c r="AL41" s="16"/>
      <c r="AM41" s="16"/>
      <c r="AN41" s="503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513"/>
      <c r="BL41" s="43"/>
      <c r="BM41" s="514"/>
      <c r="BN41" s="16"/>
    </row>
    <row r="42" spans="1:66" x14ac:dyDescent="0.2">
      <c r="A42" s="199"/>
      <c r="B42" s="188"/>
      <c r="C42" s="142"/>
      <c r="D42" s="188"/>
      <c r="E42" s="142"/>
      <c r="F42" s="188"/>
      <c r="G42" s="142"/>
      <c r="H42" s="188"/>
      <c r="I42" s="142"/>
      <c r="J42" s="188"/>
      <c r="K42" s="142"/>
      <c r="L42" s="188"/>
      <c r="M42" s="59"/>
      <c r="N42" s="188"/>
      <c r="O42" s="142"/>
      <c r="P42" s="188"/>
      <c r="Q42" s="142"/>
      <c r="R42" s="188"/>
      <c r="S42" s="142"/>
      <c r="T42" s="188"/>
      <c r="U42" s="142"/>
      <c r="V42" s="188"/>
      <c r="W42" s="142"/>
      <c r="X42" s="188"/>
      <c r="Y42" s="142"/>
      <c r="Z42" s="417"/>
      <c r="AA42" s="466"/>
      <c r="AB42" s="454"/>
      <c r="AE42" s="7"/>
      <c r="AF42" s="53"/>
      <c r="AJ42" s="16"/>
      <c r="AK42" s="16"/>
      <c r="AL42" s="16"/>
      <c r="AM42" s="16"/>
      <c r="AN42" s="500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43"/>
      <c r="BM42" s="46"/>
      <c r="BN42" s="16"/>
    </row>
    <row r="43" spans="1:66" x14ac:dyDescent="0.2">
      <c r="A43" s="199"/>
      <c r="B43" s="188"/>
      <c r="C43" s="142"/>
      <c r="D43" s="188"/>
      <c r="E43" s="142"/>
      <c r="F43" s="188"/>
      <c r="G43" s="142"/>
      <c r="H43" s="188"/>
      <c r="I43" s="142"/>
      <c r="J43" s="188"/>
      <c r="K43" s="142"/>
      <c r="L43" s="188"/>
      <c r="M43" s="59"/>
      <c r="N43" s="188"/>
      <c r="O43" s="142"/>
      <c r="P43" s="188"/>
      <c r="Q43" s="142"/>
      <c r="R43" s="188"/>
      <c r="S43" s="142"/>
      <c r="T43" s="188"/>
      <c r="U43" s="142"/>
      <c r="V43" s="188"/>
      <c r="W43" s="142"/>
      <c r="X43" s="188"/>
      <c r="Y43" s="142"/>
      <c r="Z43" s="417"/>
      <c r="AA43" s="417"/>
      <c r="AB43" s="395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522"/>
      <c r="BL43" s="43"/>
      <c r="BM43" s="46"/>
      <c r="BN43" s="16"/>
    </row>
    <row r="44" spans="1:66" x14ac:dyDescent="0.2">
      <c r="A44" s="348" t="s">
        <v>117</v>
      </c>
      <c r="B44" s="127"/>
      <c r="C44" s="130"/>
      <c r="D44" s="127"/>
      <c r="E44" s="130"/>
      <c r="F44" s="127"/>
      <c r="G44" s="130"/>
      <c r="H44" s="127"/>
      <c r="I44" s="130"/>
      <c r="J44" s="127"/>
      <c r="K44" s="130"/>
      <c r="L44" s="127"/>
      <c r="M44" s="128"/>
      <c r="N44" s="127"/>
      <c r="O44" s="130"/>
      <c r="P44" s="127"/>
      <c r="Q44" s="130"/>
      <c r="R44" s="127"/>
      <c r="S44" s="130"/>
      <c r="T44" s="127"/>
      <c r="U44" s="130"/>
      <c r="V44" s="127"/>
      <c r="W44" s="130"/>
      <c r="X44" s="127"/>
      <c r="Y44" s="130"/>
      <c r="Z44" s="483">
        <f>SUM(Z39,T21)</f>
        <v>3143</v>
      </c>
      <c r="AA44" s="389"/>
      <c r="AB44" s="484">
        <f>V21+AB39</f>
        <v>1</v>
      </c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25"/>
      <c r="BM44" s="16"/>
      <c r="BN44" s="16"/>
    </row>
    <row r="45" spans="1:66" x14ac:dyDescent="0.2"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</row>
    <row r="46" spans="1:66" x14ac:dyDescent="0.2"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25"/>
      <c r="BM46" s="523"/>
      <c r="BN46" s="16"/>
    </row>
    <row r="47" spans="1:66" x14ac:dyDescent="0.2"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</row>
    <row r="48" spans="1:66" x14ac:dyDescent="0.2"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524"/>
      <c r="BL48" s="16"/>
      <c r="BM48" s="48"/>
      <c r="BN48" s="16"/>
    </row>
    <row r="49" spans="36:66" x14ac:dyDescent="0.2"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</row>
    <row r="50" spans="36:66" x14ac:dyDescent="0.2"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</row>
    <row r="51" spans="36:66" x14ac:dyDescent="0.2"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</row>
    <row r="52" spans="36:66" x14ac:dyDescent="0.2"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</row>
    <row r="70" spans="41:70" x14ac:dyDescent="0.2"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</row>
    <row r="71" spans="41:70" x14ac:dyDescent="0.2"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</row>
    <row r="72" spans="41:70" x14ac:dyDescent="0.2"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</row>
    <row r="73" spans="41:70" x14ac:dyDescent="0.2"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</row>
    <row r="74" spans="41:70" ht="34" x14ac:dyDescent="0.4">
      <c r="AO74" s="16"/>
      <c r="AP74" s="16"/>
      <c r="AQ74" s="180"/>
      <c r="AR74" s="180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</row>
    <row r="75" spans="41:70" x14ac:dyDescent="0.2">
      <c r="AO75" s="16"/>
      <c r="AP75" s="16"/>
      <c r="AQ75" s="370"/>
      <c r="AR75" s="499"/>
      <c r="AS75" s="370"/>
      <c r="AT75" s="499"/>
      <c r="AU75" s="370"/>
      <c r="AV75" s="499"/>
      <c r="AW75" s="370"/>
      <c r="AX75" s="499"/>
      <c r="AY75" s="370"/>
      <c r="AZ75" s="499"/>
      <c r="BA75" s="370"/>
      <c r="BB75" s="499"/>
      <c r="BC75" s="370"/>
      <c r="BD75" s="499"/>
      <c r="BE75" s="370"/>
      <c r="BF75" s="499"/>
      <c r="BG75" s="370"/>
      <c r="BH75" s="499"/>
      <c r="BI75" s="16"/>
      <c r="BJ75" s="16"/>
      <c r="BK75" s="16"/>
      <c r="BL75" s="16"/>
      <c r="BM75" s="16"/>
      <c r="BN75" s="16"/>
      <c r="BO75" s="16"/>
      <c r="BP75" s="16"/>
      <c r="BQ75" s="16"/>
      <c r="BR75" s="16"/>
    </row>
    <row r="76" spans="41:70" x14ac:dyDescent="0.2">
      <c r="AO76" s="16"/>
      <c r="AP76" s="34"/>
      <c r="AQ76" s="22"/>
      <c r="AR76" s="501"/>
      <c r="AS76" s="21"/>
      <c r="AT76" s="498"/>
      <c r="AU76" s="21"/>
      <c r="AV76" s="498"/>
      <c r="AW76" s="21"/>
      <c r="AX76" s="498"/>
      <c r="AY76" s="22"/>
      <c r="AZ76" s="498"/>
      <c r="BA76" s="21"/>
      <c r="BB76" s="22"/>
      <c r="BC76" s="22"/>
      <c r="BD76" s="22"/>
      <c r="BE76" s="22"/>
      <c r="BF76" s="22"/>
      <c r="BG76" s="21"/>
      <c r="BH76" s="22"/>
      <c r="BI76" s="16"/>
      <c r="BJ76" s="16"/>
      <c r="BK76" s="16"/>
      <c r="BL76" s="16"/>
      <c r="BM76" s="16"/>
      <c r="BN76" s="16"/>
      <c r="BO76" s="16"/>
      <c r="BP76" s="16"/>
      <c r="BQ76" s="16"/>
      <c r="BR76" s="16"/>
    </row>
    <row r="77" spans="41:70" x14ac:dyDescent="0.2">
      <c r="AO77" s="16"/>
      <c r="AP77" s="35"/>
      <c r="AQ77" s="39"/>
      <c r="AR77" s="399"/>
      <c r="AS77" s="39"/>
      <c r="AT77" s="502"/>
      <c r="AU77" s="39"/>
      <c r="AV77" s="502"/>
      <c r="AW77" s="39"/>
      <c r="AX77" s="399"/>
      <c r="AY77" s="39"/>
      <c r="AZ77" s="503"/>
      <c r="BA77" s="39"/>
      <c r="BB77" s="503"/>
      <c r="BC77" s="39"/>
      <c r="BD77" s="503"/>
      <c r="BE77" s="39"/>
      <c r="BF77" s="504"/>
      <c r="BG77" s="39"/>
      <c r="BH77" s="504"/>
      <c r="BI77" s="22"/>
      <c r="BJ77" s="399"/>
      <c r="BK77" s="505"/>
      <c r="BL77" s="16"/>
      <c r="BM77" s="16"/>
      <c r="BN77" s="16"/>
      <c r="BO77" s="16"/>
      <c r="BP77" s="16"/>
      <c r="BQ77" s="16"/>
      <c r="BR77" s="16"/>
    </row>
    <row r="78" spans="41:70" x14ac:dyDescent="0.2">
      <c r="AO78" s="16"/>
      <c r="AP78" s="35"/>
      <c r="AQ78" s="39"/>
      <c r="AR78" s="506"/>
      <c r="AS78" s="39"/>
      <c r="AT78" s="507"/>
      <c r="AU78" s="39"/>
      <c r="AV78" s="507"/>
      <c r="AW78" s="39"/>
      <c r="AX78" s="506"/>
      <c r="AY78" s="39"/>
      <c r="AZ78" s="500"/>
      <c r="BA78" s="39"/>
      <c r="BB78" s="500"/>
      <c r="BC78" s="39"/>
      <c r="BD78" s="500"/>
      <c r="BE78" s="47"/>
      <c r="BF78" s="508"/>
      <c r="BG78" s="47"/>
      <c r="BH78" s="508"/>
      <c r="BI78" s="22"/>
      <c r="BJ78" s="399"/>
      <c r="BK78" s="505"/>
      <c r="BL78" s="16"/>
      <c r="BM78" s="16"/>
      <c r="BN78" s="16"/>
      <c r="BO78" s="16"/>
      <c r="BP78" s="16"/>
      <c r="BQ78" s="16"/>
      <c r="BR78" s="16"/>
    </row>
    <row r="79" spans="41:70" x14ac:dyDescent="0.2">
      <c r="AO79" s="16"/>
      <c r="AP79" s="23"/>
      <c r="AQ79" s="370"/>
      <c r="AR79" s="499"/>
      <c r="AS79" s="370"/>
      <c r="AT79" s="499"/>
      <c r="AU79" s="370"/>
      <c r="AV79" s="499"/>
      <c r="AW79" s="370"/>
      <c r="AX79" s="499"/>
      <c r="AY79" s="370"/>
      <c r="AZ79" s="499"/>
      <c r="BA79" s="18"/>
      <c r="BB79" s="30"/>
      <c r="BC79" s="18"/>
      <c r="BD79" s="30"/>
      <c r="BE79" s="16"/>
      <c r="BF79" s="25"/>
      <c r="BG79" s="16"/>
      <c r="BH79" s="25"/>
      <c r="BI79" s="22"/>
      <c r="BJ79" s="399"/>
      <c r="BK79" s="505"/>
      <c r="BL79" s="16"/>
      <c r="BM79" s="16"/>
      <c r="BN79" s="16"/>
      <c r="BO79" s="16"/>
      <c r="BP79" s="16"/>
      <c r="BQ79" s="16"/>
      <c r="BR79" s="16"/>
    </row>
    <row r="80" spans="41:70" x14ac:dyDescent="0.2">
      <c r="AO80" s="16"/>
      <c r="AP80" s="35"/>
      <c r="AQ80" s="22"/>
      <c r="AR80" s="399"/>
      <c r="AS80" s="22"/>
      <c r="AT80" s="399"/>
      <c r="AU80" s="28"/>
      <c r="AV80" s="399"/>
      <c r="AW80" s="22"/>
      <c r="AX80" s="399"/>
      <c r="AY80" s="28"/>
      <c r="AZ80" s="399"/>
      <c r="BA80" s="18"/>
      <c r="BB80" s="30"/>
      <c r="BC80" s="18"/>
      <c r="BD80" s="30"/>
      <c r="BE80" s="16"/>
      <c r="BF80" s="25"/>
      <c r="BG80" s="16"/>
      <c r="BH80" s="25"/>
      <c r="BI80" s="22"/>
      <c r="BJ80" s="399"/>
      <c r="BK80" s="505"/>
      <c r="BL80" s="16"/>
      <c r="BM80" s="16"/>
      <c r="BN80" s="16"/>
      <c r="BO80" s="16"/>
      <c r="BP80" s="16"/>
      <c r="BQ80" s="16"/>
      <c r="BR80" s="16"/>
    </row>
    <row r="81" spans="41:70" x14ac:dyDescent="0.2">
      <c r="AO81" s="16"/>
      <c r="AP81" s="23"/>
      <c r="AQ81" s="39"/>
      <c r="AR81" s="399"/>
      <c r="AS81" s="39"/>
      <c r="AT81" s="502"/>
      <c r="AU81" s="39"/>
      <c r="AV81" s="502"/>
      <c r="AW81" s="39"/>
      <c r="AX81" s="399"/>
      <c r="AY81" s="39"/>
      <c r="AZ81" s="502"/>
      <c r="BA81" s="18"/>
      <c r="BB81" s="30"/>
      <c r="BC81" s="18"/>
      <c r="BD81" s="30"/>
      <c r="BE81" s="16"/>
      <c r="BF81" s="25"/>
      <c r="BG81" s="16"/>
      <c r="BH81" s="25"/>
      <c r="BI81" s="22"/>
      <c r="BJ81" s="399"/>
      <c r="BK81" s="505"/>
      <c r="BL81" s="16"/>
      <c r="BM81" s="16"/>
      <c r="BN81" s="16"/>
      <c r="BO81" s="16"/>
      <c r="BP81" s="16"/>
      <c r="BQ81" s="16"/>
      <c r="BR81" s="16"/>
    </row>
    <row r="82" spans="41:70" x14ac:dyDescent="0.2">
      <c r="AO82" s="16"/>
      <c r="AP82" s="23"/>
      <c r="AQ82" s="39"/>
      <c r="AR82" s="506"/>
      <c r="AS82" s="47"/>
      <c r="AT82" s="507"/>
      <c r="AU82" s="47"/>
      <c r="AV82" s="507"/>
      <c r="AW82" s="47"/>
      <c r="AX82" s="506"/>
      <c r="AY82" s="47"/>
      <c r="AZ82" s="507"/>
      <c r="BA82" s="18"/>
      <c r="BB82" s="30"/>
      <c r="BC82" s="18"/>
      <c r="BD82" s="30"/>
      <c r="BE82" s="16"/>
      <c r="BF82" s="25"/>
      <c r="BG82" s="16"/>
      <c r="BH82" s="25"/>
      <c r="BI82" s="22"/>
      <c r="BJ82" s="399"/>
      <c r="BK82" s="505"/>
      <c r="BL82" s="16"/>
      <c r="BM82" s="16"/>
      <c r="BN82" s="16"/>
      <c r="BO82" s="16"/>
      <c r="BP82" s="16"/>
      <c r="BQ82" s="16"/>
      <c r="BR82" s="16"/>
    </row>
    <row r="83" spans="41:70" x14ac:dyDescent="0.2">
      <c r="AO83" s="16"/>
      <c r="AP83" s="23"/>
      <c r="AQ83" s="370"/>
      <c r="AR83" s="499"/>
      <c r="AS83" s="370"/>
      <c r="AT83" s="499"/>
      <c r="AU83" s="370"/>
      <c r="AV83" s="499"/>
      <c r="AW83" s="370"/>
      <c r="AX83" s="499"/>
      <c r="AY83" s="370"/>
      <c r="AZ83" s="499"/>
      <c r="BA83" s="18"/>
      <c r="BB83" s="30"/>
      <c r="BC83" s="18"/>
      <c r="BD83" s="30"/>
      <c r="BE83" s="16"/>
      <c r="BF83" s="25"/>
      <c r="BG83" s="16"/>
      <c r="BH83" s="25"/>
      <c r="BI83" s="22"/>
      <c r="BJ83" s="399"/>
      <c r="BK83" s="505"/>
      <c r="BL83" s="16"/>
      <c r="BM83" s="16"/>
      <c r="BN83" s="16"/>
      <c r="BO83" s="16"/>
      <c r="BP83" s="16"/>
      <c r="BQ83" s="16"/>
      <c r="BR83" s="16"/>
    </row>
    <row r="84" spans="41:70" x14ac:dyDescent="0.2">
      <c r="AO84" s="16"/>
      <c r="AP84" s="35"/>
      <c r="AQ84" s="28"/>
      <c r="AR84" s="399"/>
      <c r="AS84" s="28"/>
      <c r="AT84" s="399"/>
      <c r="AU84" s="28"/>
      <c r="AV84" s="399"/>
      <c r="AW84" s="28"/>
      <c r="AX84" s="399"/>
      <c r="AY84" s="28"/>
      <c r="AZ84" s="399"/>
      <c r="BA84" s="16"/>
      <c r="BB84" s="16"/>
      <c r="BC84" s="16"/>
      <c r="BD84" s="16"/>
      <c r="BE84" s="16"/>
      <c r="BF84" s="16"/>
      <c r="BG84" s="16"/>
      <c r="BH84" s="16"/>
      <c r="BI84" s="22"/>
      <c r="BJ84" s="399"/>
      <c r="BK84" s="505"/>
      <c r="BL84" s="16"/>
      <c r="BM84" s="16"/>
      <c r="BN84" s="16"/>
      <c r="BO84" s="16"/>
      <c r="BP84" s="16"/>
      <c r="BQ84" s="16"/>
      <c r="BR84" s="16"/>
    </row>
    <row r="85" spans="41:70" x14ac:dyDescent="0.2">
      <c r="AO85" s="16"/>
      <c r="AP85" s="23"/>
      <c r="AQ85" s="16"/>
      <c r="AR85" s="399"/>
      <c r="AS85" s="16"/>
      <c r="AT85" s="399"/>
      <c r="AU85" s="16"/>
      <c r="AV85" s="399"/>
      <c r="AW85" s="16"/>
      <c r="AX85" s="399"/>
      <c r="AY85" s="16"/>
      <c r="AZ85" s="399"/>
      <c r="BA85" s="16"/>
      <c r="BB85" s="16"/>
      <c r="BC85" s="16"/>
      <c r="BD85" s="16"/>
      <c r="BE85" s="16"/>
      <c r="BF85" s="16"/>
      <c r="BG85" s="16"/>
      <c r="BH85" s="16"/>
      <c r="BI85" s="22"/>
      <c r="BJ85" s="399"/>
      <c r="BK85" s="505"/>
      <c r="BL85" s="16"/>
      <c r="BM85" s="16"/>
      <c r="BN85" s="16"/>
      <c r="BO85" s="16"/>
      <c r="BP85" s="16"/>
      <c r="BQ85" s="16"/>
      <c r="BR85" s="16"/>
    </row>
    <row r="86" spans="41:70" x14ac:dyDescent="0.2">
      <c r="AO86" s="16"/>
      <c r="AP86" s="23"/>
      <c r="AQ86" s="47"/>
      <c r="AR86" s="506"/>
      <c r="AS86" s="47"/>
      <c r="AT86" s="506"/>
      <c r="AU86" s="47"/>
      <c r="AV86" s="506"/>
      <c r="AW86" s="47"/>
      <c r="AX86" s="506"/>
      <c r="AY86" s="47"/>
      <c r="AZ86" s="506"/>
      <c r="BA86" s="16"/>
      <c r="BB86" s="16"/>
      <c r="BC86" s="16"/>
      <c r="BD86" s="16"/>
      <c r="BE86" s="16"/>
      <c r="BF86" s="16"/>
      <c r="BG86" s="16"/>
      <c r="BH86" s="16"/>
      <c r="BI86" s="22"/>
      <c r="BJ86" s="399"/>
      <c r="BK86" s="505"/>
      <c r="BL86" s="16"/>
      <c r="BM86" s="16"/>
      <c r="BN86" s="16"/>
      <c r="BO86" s="16"/>
      <c r="BP86" s="16"/>
      <c r="BQ86" s="16"/>
      <c r="BR86" s="16"/>
    </row>
    <row r="87" spans="41:70" x14ac:dyDescent="0.2">
      <c r="AO87" s="16"/>
      <c r="AP87" s="23"/>
      <c r="AQ87" s="370"/>
      <c r="AR87" s="499"/>
      <c r="AS87" s="370"/>
      <c r="AT87" s="499"/>
      <c r="AU87" s="370"/>
      <c r="AV87" s="499"/>
      <c r="AW87" s="370"/>
      <c r="AX87" s="499"/>
      <c r="AY87" s="370"/>
      <c r="AZ87" s="499"/>
      <c r="BA87" s="16"/>
      <c r="BB87" s="172"/>
      <c r="BC87" s="16"/>
      <c r="BD87" s="16"/>
      <c r="BE87" s="16"/>
      <c r="BF87" s="16"/>
      <c r="BG87" s="16"/>
      <c r="BH87" s="16"/>
      <c r="BI87" s="22"/>
      <c r="BJ87" s="399"/>
      <c r="BK87" s="505"/>
      <c r="BL87" s="16"/>
      <c r="BM87" s="16"/>
      <c r="BN87" s="16"/>
      <c r="BO87" s="16"/>
      <c r="BP87" s="16"/>
      <c r="BQ87" s="16"/>
      <c r="BR87" s="16"/>
    </row>
    <row r="88" spans="41:70" x14ac:dyDescent="0.2">
      <c r="AO88" s="16"/>
      <c r="AP88" s="35"/>
      <c r="AQ88" s="28"/>
      <c r="AR88" s="399"/>
      <c r="AS88" s="28"/>
      <c r="AT88" s="399"/>
      <c r="AU88" s="28"/>
      <c r="AV88" s="399"/>
      <c r="AW88" s="28"/>
      <c r="AX88" s="399"/>
      <c r="AY88" s="28"/>
      <c r="AZ88" s="399"/>
      <c r="BA88" s="22"/>
      <c r="BB88" s="172"/>
      <c r="BC88" s="16"/>
      <c r="BD88" s="16"/>
      <c r="BE88" s="16"/>
      <c r="BF88" s="16"/>
      <c r="BG88" s="16"/>
      <c r="BH88" s="16"/>
      <c r="BI88" s="22"/>
      <c r="BJ88" s="399"/>
      <c r="BK88" s="505"/>
      <c r="BL88" s="16"/>
      <c r="BM88" s="16"/>
      <c r="BN88" s="16"/>
      <c r="BO88" s="16"/>
      <c r="BP88" s="16"/>
      <c r="BQ88" s="16"/>
      <c r="BR88" s="16"/>
    </row>
    <row r="89" spans="41:70" x14ac:dyDescent="0.2">
      <c r="AO89" s="16"/>
      <c r="AP89" s="23"/>
      <c r="AQ89" s="16"/>
      <c r="AR89" s="399"/>
      <c r="AS89" s="16"/>
      <c r="AT89" s="399"/>
      <c r="AU89" s="16"/>
      <c r="AV89" s="399"/>
      <c r="AW89" s="16"/>
      <c r="AX89" s="399"/>
      <c r="AY89" s="16"/>
      <c r="AZ89" s="399"/>
      <c r="BA89" s="16"/>
      <c r="BB89" s="16"/>
      <c r="BC89" s="16"/>
      <c r="BD89" s="16"/>
      <c r="BE89" s="16"/>
      <c r="BF89" s="16"/>
      <c r="BG89" s="16"/>
      <c r="BH89" s="16"/>
      <c r="BI89" s="22"/>
      <c r="BJ89" s="399"/>
      <c r="BK89" s="505"/>
      <c r="BL89" s="16"/>
      <c r="BM89" s="16"/>
      <c r="BN89" s="16"/>
      <c r="BO89" s="16"/>
      <c r="BP89" s="16"/>
      <c r="BQ89" s="16"/>
      <c r="BR89" s="16"/>
    </row>
    <row r="90" spans="41:70" x14ac:dyDescent="0.2">
      <c r="AO90" s="16"/>
      <c r="AP90" s="23"/>
      <c r="AQ90" s="47"/>
      <c r="AR90" s="506"/>
      <c r="AS90" s="47"/>
      <c r="AT90" s="506"/>
      <c r="AU90" s="47"/>
      <c r="AV90" s="506"/>
      <c r="AW90" s="47"/>
      <c r="AX90" s="506"/>
      <c r="AY90" s="47"/>
      <c r="AZ90" s="506"/>
      <c r="BA90" s="16"/>
      <c r="BB90" s="16"/>
      <c r="BC90" s="16"/>
      <c r="BD90" s="16"/>
      <c r="BE90" s="16"/>
      <c r="BF90" s="16"/>
      <c r="BG90" s="16"/>
      <c r="BH90" s="16"/>
      <c r="BI90" s="22"/>
      <c r="BJ90" s="399"/>
      <c r="BK90" s="505"/>
      <c r="BL90" s="16"/>
      <c r="BM90" s="16"/>
      <c r="BN90" s="16"/>
      <c r="BO90" s="16"/>
      <c r="BP90" s="16"/>
      <c r="BQ90" s="16"/>
      <c r="BR90" s="16"/>
    </row>
    <row r="91" spans="41:70" x14ac:dyDescent="0.2">
      <c r="AO91" s="16"/>
      <c r="AP91" s="23"/>
      <c r="AQ91" s="370"/>
      <c r="AR91" s="499"/>
      <c r="AS91" s="370"/>
      <c r="AT91" s="499"/>
      <c r="AU91" s="370"/>
      <c r="AV91" s="499"/>
      <c r="AW91" s="370"/>
      <c r="AX91" s="499"/>
      <c r="AY91" s="16"/>
      <c r="AZ91" s="40"/>
      <c r="BA91" s="16"/>
      <c r="BB91" s="16"/>
      <c r="BC91" s="16"/>
      <c r="BD91" s="16"/>
      <c r="BE91" s="16"/>
      <c r="BF91" s="16"/>
      <c r="BG91" s="16"/>
      <c r="BH91" s="16"/>
      <c r="BI91" s="22"/>
      <c r="BJ91" s="399"/>
      <c r="BK91" s="505"/>
      <c r="BL91" s="16"/>
      <c r="BM91" s="16"/>
      <c r="BN91" s="16"/>
      <c r="BO91" s="16"/>
      <c r="BP91" s="16"/>
      <c r="BQ91" s="16"/>
      <c r="BR91" s="16"/>
    </row>
    <row r="92" spans="41:70" x14ac:dyDescent="0.2">
      <c r="AO92" s="16"/>
      <c r="AP92" s="35"/>
      <c r="AQ92" s="28"/>
      <c r="AR92" s="399"/>
      <c r="AS92" s="28"/>
      <c r="AT92" s="399"/>
      <c r="AU92" s="28"/>
      <c r="AV92" s="399"/>
      <c r="AW92" s="28"/>
      <c r="AX92" s="399"/>
      <c r="AY92" s="16"/>
      <c r="AZ92" s="40"/>
      <c r="BA92" s="16"/>
      <c r="BB92" s="16"/>
      <c r="BC92" s="16"/>
      <c r="BD92" s="16"/>
      <c r="BE92" s="16"/>
      <c r="BF92" s="16"/>
      <c r="BG92" s="16"/>
      <c r="BH92" s="16"/>
      <c r="BI92" s="22"/>
      <c r="BJ92" s="399"/>
      <c r="BK92" s="505"/>
      <c r="BL92" s="16"/>
      <c r="BM92" s="16"/>
      <c r="BN92" s="16"/>
      <c r="BO92" s="16"/>
      <c r="BP92" s="16"/>
      <c r="BQ92" s="16"/>
      <c r="BR92" s="16"/>
    </row>
    <row r="93" spans="41:70" x14ac:dyDescent="0.2">
      <c r="AO93" s="16"/>
      <c r="AP93" s="23"/>
      <c r="AQ93" s="16"/>
      <c r="AR93" s="399"/>
      <c r="AS93" s="16"/>
      <c r="AT93" s="399"/>
      <c r="AU93" s="16"/>
      <c r="AV93" s="399"/>
      <c r="AW93" s="16"/>
      <c r="AX93" s="399"/>
      <c r="AY93" s="16"/>
      <c r="AZ93" s="509"/>
      <c r="BA93" s="16"/>
      <c r="BB93" s="16"/>
      <c r="BC93" s="16"/>
      <c r="BD93" s="16"/>
      <c r="BE93" s="16"/>
      <c r="BF93" s="16"/>
      <c r="BG93" s="16"/>
      <c r="BH93" s="16"/>
      <c r="BI93" s="22"/>
      <c r="BJ93" s="510"/>
      <c r="BK93" s="500"/>
      <c r="BL93" s="16"/>
      <c r="BM93" s="16"/>
      <c r="BN93" s="16"/>
      <c r="BO93" s="16"/>
      <c r="BP93" s="16"/>
      <c r="BQ93" s="16"/>
      <c r="BR93" s="16"/>
    </row>
    <row r="94" spans="41:70" x14ac:dyDescent="0.2">
      <c r="AO94" s="16"/>
      <c r="AP94" s="23"/>
      <c r="AQ94" s="46"/>
      <c r="AR94" s="500"/>
      <c r="AS94" s="46"/>
      <c r="AT94" s="500"/>
      <c r="AU94" s="46"/>
      <c r="AV94" s="500"/>
      <c r="AW94" s="46"/>
      <c r="AX94" s="500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22"/>
      <c r="BJ94" s="504"/>
      <c r="BK94" s="500"/>
      <c r="BL94" s="16"/>
      <c r="BM94" s="16"/>
      <c r="BN94" s="16"/>
      <c r="BO94" s="16"/>
      <c r="BP94" s="16"/>
      <c r="BQ94" s="16"/>
      <c r="BR94" s="16"/>
    </row>
    <row r="95" spans="41:70" ht="34" x14ac:dyDescent="0.4">
      <c r="AO95" s="16"/>
      <c r="AP95" s="35"/>
      <c r="AQ95" s="369"/>
      <c r="AR95" s="30"/>
      <c r="AS95" s="16"/>
      <c r="AT95" s="26"/>
      <c r="AU95" s="16"/>
      <c r="AV95" s="16"/>
      <c r="AW95" s="16"/>
      <c r="AX95" s="16"/>
      <c r="AY95" s="16"/>
      <c r="AZ95" s="16"/>
      <c r="BA95" s="16"/>
      <c r="BB95" s="172"/>
      <c r="BC95" s="172"/>
      <c r="BD95" s="172"/>
      <c r="BE95" s="172"/>
      <c r="BF95" s="172"/>
      <c r="BG95" s="172"/>
      <c r="BH95" s="172"/>
      <c r="BI95" s="172"/>
      <c r="BJ95" s="172"/>
      <c r="BK95" s="172"/>
      <c r="BL95" s="172"/>
      <c r="BM95" s="172"/>
      <c r="BN95" s="172"/>
      <c r="BO95" s="16"/>
      <c r="BP95" s="16"/>
      <c r="BQ95" s="16"/>
      <c r="BR95" s="16"/>
    </row>
    <row r="96" spans="41:70" x14ac:dyDescent="0.2">
      <c r="AO96" s="16"/>
      <c r="AP96" s="34"/>
      <c r="AQ96" s="370"/>
      <c r="AR96" s="499"/>
      <c r="AS96" s="370"/>
      <c r="AT96" s="499"/>
      <c r="AU96" s="370"/>
      <c r="AV96" s="499"/>
      <c r="AW96" s="370"/>
      <c r="AX96" s="499"/>
      <c r="AY96" s="370"/>
      <c r="AZ96" s="499"/>
      <c r="BA96" s="370"/>
      <c r="BB96" s="499"/>
      <c r="BC96" s="370"/>
      <c r="BD96" s="499"/>
      <c r="BE96" s="370"/>
      <c r="BF96" s="499"/>
      <c r="BG96" s="370"/>
      <c r="BH96" s="499"/>
      <c r="BI96" s="370"/>
      <c r="BJ96" s="499"/>
      <c r="BK96" s="370"/>
      <c r="BL96" s="499"/>
      <c r="BM96" s="370"/>
      <c r="BN96" s="499"/>
      <c r="BO96" s="16"/>
      <c r="BP96" s="16"/>
      <c r="BQ96" s="16"/>
      <c r="BR96" s="16"/>
    </row>
    <row r="97" spans="41:70" x14ac:dyDescent="0.2">
      <c r="AO97" s="16"/>
      <c r="AP97" s="35"/>
      <c r="AQ97" s="27"/>
      <c r="AR97" s="22"/>
      <c r="AS97" s="28"/>
      <c r="AT97" s="503"/>
      <c r="AU97" s="28"/>
      <c r="AV97" s="503"/>
      <c r="AW97" s="22"/>
      <c r="AX97" s="22"/>
      <c r="AY97" s="28"/>
      <c r="AZ97" s="22"/>
      <c r="BA97" s="28"/>
      <c r="BB97" s="22"/>
      <c r="BC97" s="28"/>
      <c r="BD97" s="22"/>
      <c r="BE97" s="28"/>
      <c r="BF97" s="22"/>
      <c r="BG97" s="28"/>
      <c r="BH97" s="22"/>
      <c r="BI97" s="28"/>
      <c r="BJ97" s="22"/>
      <c r="BK97" s="28"/>
      <c r="BL97" s="16"/>
      <c r="BM97" s="21"/>
      <c r="BN97" s="20"/>
      <c r="BO97" s="16"/>
      <c r="BP97" s="16"/>
      <c r="BQ97" s="16"/>
      <c r="BR97" s="16"/>
    </row>
    <row r="98" spans="41:70" x14ac:dyDescent="0.2">
      <c r="AO98" s="16"/>
      <c r="AP98" s="35"/>
      <c r="AQ98" s="511"/>
      <c r="AR98" s="503"/>
      <c r="AS98" s="155"/>
      <c r="AT98" s="503"/>
      <c r="AU98" s="155"/>
      <c r="AV98" s="503"/>
      <c r="AW98" s="39"/>
      <c r="AX98" s="503"/>
      <c r="AY98" s="155"/>
      <c r="AZ98" s="503"/>
      <c r="BA98" s="155"/>
      <c r="BB98" s="503"/>
      <c r="BC98" s="155"/>
      <c r="BD98" s="503"/>
      <c r="BE98" s="155"/>
      <c r="BF98" s="503"/>
      <c r="BG98" s="155"/>
      <c r="BH98" s="503"/>
      <c r="BI98" s="155"/>
      <c r="BJ98" s="503"/>
      <c r="BK98" s="155"/>
      <c r="BL98" s="503"/>
      <c r="BM98" s="512"/>
      <c r="BN98" s="503"/>
      <c r="BO98" s="513"/>
      <c r="BP98" s="43"/>
      <c r="BQ98" s="514"/>
      <c r="BR98" s="16"/>
    </row>
    <row r="99" spans="41:70" x14ac:dyDescent="0.2">
      <c r="AO99" s="16"/>
      <c r="AP99" s="35"/>
      <c r="AQ99" s="515"/>
      <c r="AR99" s="500"/>
      <c r="AS99" s="516"/>
      <c r="AT99" s="500"/>
      <c r="AU99" s="516"/>
      <c r="AV99" s="500"/>
      <c r="AW99" s="47"/>
      <c r="AX99" s="500"/>
      <c r="AY99" s="516"/>
      <c r="AZ99" s="500"/>
      <c r="BA99" s="516"/>
      <c r="BB99" s="500"/>
      <c r="BC99" s="516"/>
      <c r="BD99" s="500"/>
      <c r="BE99" s="516"/>
      <c r="BF99" s="500"/>
      <c r="BG99" s="516"/>
      <c r="BH99" s="500"/>
      <c r="BI99" s="516"/>
      <c r="BJ99" s="500"/>
      <c r="BK99" s="516"/>
      <c r="BL99" s="500"/>
      <c r="BM99" s="516"/>
      <c r="BN99" s="500"/>
      <c r="BO99" s="34"/>
      <c r="BP99" s="509"/>
      <c r="BQ99" s="514"/>
      <c r="BR99" s="16"/>
    </row>
    <row r="100" spans="41:70" x14ac:dyDescent="0.2">
      <c r="AO100" s="16"/>
      <c r="AP100" s="35"/>
      <c r="AQ100" s="370"/>
      <c r="AR100" s="499"/>
      <c r="AS100" s="370"/>
      <c r="AT100" s="499"/>
      <c r="AU100" s="16"/>
      <c r="AV100" s="16"/>
      <c r="AW100" s="16"/>
      <c r="AX100" s="16"/>
      <c r="AY100" s="16"/>
      <c r="AZ100" s="16"/>
      <c r="BA100" s="16"/>
      <c r="BB100" s="22"/>
      <c r="BC100" s="16"/>
      <c r="BD100" s="16"/>
      <c r="BE100" s="16"/>
      <c r="BF100" s="16"/>
      <c r="BG100" s="16"/>
      <c r="BH100" s="16"/>
      <c r="BI100" s="16"/>
      <c r="BJ100" s="22"/>
      <c r="BK100" s="16"/>
      <c r="BL100" s="16"/>
      <c r="BM100" s="16"/>
      <c r="BN100" s="16"/>
      <c r="BO100" s="34"/>
      <c r="BP100" s="509"/>
      <c r="BQ100" s="514"/>
      <c r="BR100" s="16"/>
    </row>
    <row r="101" spans="41:70" x14ac:dyDescent="0.2">
      <c r="AO101" s="16"/>
      <c r="AP101" s="35"/>
      <c r="AQ101" s="517"/>
      <c r="AR101" s="503"/>
      <c r="AS101" s="28"/>
      <c r="AT101" s="503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  <c r="BM101" s="16"/>
      <c r="BN101" s="16"/>
      <c r="BO101" s="34"/>
      <c r="BP101" s="509"/>
      <c r="BQ101" s="514"/>
      <c r="BR101" s="16"/>
    </row>
    <row r="102" spans="41:70" x14ac:dyDescent="0.2">
      <c r="AO102" s="16"/>
      <c r="AP102" s="518"/>
      <c r="AQ102" s="519"/>
      <c r="AR102" s="503"/>
      <c r="AS102" s="155"/>
      <c r="AT102" s="503"/>
      <c r="AU102" s="22"/>
      <c r="AV102" s="22"/>
      <c r="AW102" s="16"/>
      <c r="AX102" s="16"/>
      <c r="AY102" s="16"/>
      <c r="AZ102" s="16"/>
      <c r="BA102" s="16"/>
      <c r="BB102" s="16"/>
      <c r="BC102" s="16"/>
      <c r="BD102" s="16"/>
      <c r="BE102" s="16"/>
      <c r="BF102" s="16"/>
      <c r="BG102" s="16"/>
      <c r="BH102" s="16"/>
      <c r="BI102" s="16"/>
      <c r="BJ102" s="16"/>
      <c r="BK102" s="16"/>
      <c r="BL102" s="16"/>
      <c r="BM102" s="16"/>
      <c r="BN102" s="16"/>
      <c r="BO102" s="513"/>
      <c r="BP102" s="43"/>
      <c r="BQ102" s="514"/>
      <c r="BR102" s="16"/>
    </row>
    <row r="103" spans="41:70" x14ac:dyDescent="0.2">
      <c r="AO103" s="16"/>
      <c r="AP103" s="518"/>
      <c r="AQ103" s="520"/>
      <c r="AR103" s="500"/>
      <c r="AS103" s="516"/>
      <c r="AT103" s="521"/>
      <c r="AU103" s="22"/>
      <c r="AV103" s="22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34"/>
      <c r="BP103" s="509"/>
      <c r="BQ103" s="514"/>
      <c r="BR103" s="16"/>
    </row>
    <row r="104" spans="41:70" x14ac:dyDescent="0.2">
      <c r="AO104" s="16"/>
      <c r="AP104" s="35"/>
      <c r="AQ104" s="370"/>
      <c r="AR104" s="499"/>
      <c r="AS104" s="370"/>
      <c r="AT104" s="499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  <c r="BF104" s="16"/>
      <c r="BG104" s="16"/>
      <c r="BH104" s="16"/>
      <c r="BI104" s="16"/>
      <c r="BJ104" s="16"/>
      <c r="BK104" s="16"/>
      <c r="BL104" s="16"/>
      <c r="BM104" s="16"/>
      <c r="BN104" s="16"/>
      <c r="BO104" s="34"/>
      <c r="BP104" s="509"/>
      <c r="BQ104" s="514"/>
      <c r="BR104" s="16"/>
    </row>
    <row r="105" spans="41:70" x14ac:dyDescent="0.2">
      <c r="AO105" s="16"/>
      <c r="AP105" s="35"/>
      <c r="AQ105" s="22"/>
      <c r="AR105" s="503"/>
      <c r="AS105" s="28"/>
      <c r="AT105" s="503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  <c r="BF105" s="16"/>
      <c r="BG105" s="16"/>
      <c r="BH105" s="16"/>
      <c r="BI105" s="16"/>
      <c r="BJ105" s="16"/>
      <c r="BK105" s="16"/>
      <c r="BL105" s="16"/>
      <c r="BM105" s="16"/>
      <c r="BN105" s="16"/>
      <c r="BO105" s="34"/>
      <c r="BP105" s="509"/>
      <c r="BQ105" s="514"/>
      <c r="BR105" s="16"/>
    </row>
    <row r="106" spans="41:70" x14ac:dyDescent="0.2">
      <c r="AO106" s="16"/>
      <c r="AP106" s="518"/>
      <c r="AQ106" s="39"/>
      <c r="AR106" s="503"/>
      <c r="AS106" s="155"/>
      <c r="AT106" s="503"/>
      <c r="AU106" s="22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  <c r="BF106" s="16"/>
      <c r="BG106" s="16"/>
      <c r="BH106" s="16"/>
      <c r="BI106" s="16"/>
      <c r="BJ106" s="16"/>
      <c r="BK106" s="16"/>
      <c r="BL106" s="16"/>
      <c r="BM106" s="16"/>
      <c r="BN106" s="16"/>
      <c r="BO106" s="513"/>
      <c r="BP106" s="43"/>
      <c r="BQ106" s="514"/>
      <c r="BR106" s="16"/>
    </row>
    <row r="107" spans="41:70" x14ac:dyDescent="0.2">
      <c r="AO107" s="16"/>
      <c r="AP107" s="518"/>
      <c r="AQ107" s="39"/>
      <c r="AR107" s="500"/>
      <c r="AS107" s="516"/>
      <c r="AT107" s="500"/>
      <c r="AU107" s="22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  <c r="BN107" s="16"/>
      <c r="BO107" s="34"/>
      <c r="BP107" s="509"/>
      <c r="BQ107" s="514"/>
      <c r="BR107" s="16"/>
    </row>
    <row r="108" spans="41:70" x14ac:dyDescent="0.2">
      <c r="AO108" s="16"/>
      <c r="AP108" s="35"/>
      <c r="AQ108" s="370"/>
      <c r="AR108" s="499"/>
      <c r="AS108" s="16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  <c r="BN108" s="16"/>
      <c r="BO108" s="34"/>
      <c r="BP108" s="509"/>
      <c r="BQ108" s="514"/>
      <c r="BR108" s="16"/>
    </row>
    <row r="109" spans="41:70" x14ac:dyDescent="0.2">
      <c r="AO109" s="16"/>
      <c r="AP109" s="35"/>
      <c r="AQ109" s="28"/>
      <c r="AR109" s="42"/>
      <c r="AS109" s="16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  <c r="BM109" s="16"/>
      <c r="BN109" s="16"/>
      <c r="BO109" s="34"/>
      <c r="BP109" s="509"/>
      <c r="BQ109" s="514"/>
      <c r="BR109" s="16"/>
    </row>
    <row r="110" spans="41:70" x14ac:dyDescent="0.2">
      <c r="AO110" s="16"/>
      <c r="AP110" s="16"/>
      <c r="AQ110" s="16"/>
      <c r="AR110" s="503"/>
      <c r="AS110" s="16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  <c r="BF110" s="16"/>
      <c r="BG110" s="16"/>
      <c r="BH110" s="16"/>
      <c r="BI110" s="16"/>
      <c r="BJ110" s="16"/>
      <c r="BK110" s="16"/>
      <c r="BL110" s="16"/>
      <c r="BM110" s="16"/>
      <c r="BN110" s="16"/>
      <c r="BO110" s="513"/>
      <c r="BP110" s="43"/>
      <c r="BQ110" s="514"/>
      <c r="BR110" s="16"/>
    </row>
    <row r="111" spans="41:70" x14ac:dyDescent="0.2">
      <c r="AO111" s="16"/>
      <c r="AP111" s="16"/>
      <c r="AQ111" s="16"/>
      <c r="AR111" s="500"/>
      <c r="AS111" s="16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  <c r="BF111" s="16"/>
      <c r="BG111" s="16"/>
      <c r="BH111" s="16"/>
      <c r="BI111" s="16"/>
      <c r="BJ111" s="16"/>
      <c r="BK111" s="16"/>
      <c r="BL111" s="16"/>
      <c r="BM111" s="16"/>
      <c r="BN111" s="16"/>
      <c r="BO111" s="16"/>
      <c r="BP111" s="43"/>
      <c r="BQ111" s="46"/>
      <c r="BR111" s="16"/>
    </row>
    <row r="112" spans="41:70" x14ac:dyDescent="0.2">
      <c r="AO112" s="16"/>
      <c r="AP112" s="16"/>
      <c r="AQ112" s="16"/>
      <c r="AR112" s="16"/>
      <c r="AS112" s="16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  <c r="BF112" s="16"/>
      <c r="BG112" s="16"/>
      <c r="BH112" s="16"/>
      <c r="BI112" s="16"/>
      <c r="BJ112" s="16"/>
      <c r="BK112" s="16"/>
      <c r="BL112" s="16"/>
      <c r="BM112" s="16"/>
      <c r="BN112" s="16"/>
      <c r="BO112" s="522"/>
      <c r="BP112" s="43"/>
      <c r="BQ112" s="46"/>
      <c r="BR112" s="16"/>
    </row>
    <row r="113" spans="41:70" x14ac:dyDescent="0.2"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  <c r="BN113" s="16"/>
      <c r="BO113" s="16"/>
      <c r="BP113" s="25"/>
      <c r="BQ113" s="16"/>
      <c r="BR113" s="16"/>
    </row>
    <row r="114" spans="41:70" x14ac:dyDescent="0.2"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  <c r="BN114" s="16"/>
      <c r="BO114" s="16"/>
      <c r="BP114" s="16"/>
      <c r="BQ114" s="16"/>
      <c r="BR114" s="16"/>
    </row>
    <row r="115" spans="41:70" x14ac:dyDescent="0.2"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25"/>
      <c r="BQ115" s="523"/>
      <c r="BR115" s="16"/>
    </row>
    <row r="116" spans="41:70" x14ac:dyDescent="0.2">
      <c r="AO116" s="16"/>
      <c r="AP116" s="16"/>
      <c r="AQ116" s="16"/>
      <c r="AR116" s="16"/>
      <c r="AS116" s="16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  <c r="BF116" s="16"/>
      <c r="BG116" s="16"/>
      <c r="BH116" s="16"/>
      <c r="BI116" s="16"/>
      <c r="BJ116" s="16"/>
      <c r="BK116" s="16"/>
      <c r="BL116" s="16"/>
      <c r="BM116" s="16"/>
      <c r="BN116" s="16"/>
      <c r="BO116" s="16"/>
      <c r="BP116" s="16"/>
      <c r="BQ116" s="16"/>
      <c r="BR116" s="16"/>
    </row>
    <row r="117" spans="41:70" x14ac:dyDescent="0.2"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  <c r="BM117" s="16"/>
      <c r="BN117" s="16"/>
      <c r="BO117" s="524"/>
      <c r="BP117" s="16"/>
      <c r="BQ117" s="48"/>
      <c r="BR117" s="16"/>
    </row>
    <row r="118" spans="41:70" x14ac:dyDescent="0.2"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  <c r="BN118" s="16"/>
      <c r="BO118" s="16"/>
      <c r="BP118" s="16"/>
      <c r="BQ118" s="16"/>
      <c r="BR118" s="16"/>
    </row>
    <row r="119" spans="41:70" x14ac:dyDescent="0.2"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  <c r="BN119" s="16"/>
      <c r="BO119" s="16"/>
      <c r="BP119" s="16"/>
      <c r="BQ119" s="16"/>
      <c r="BR119" s="16"/>
    </row>
    <row r="120" spans="41:70" x14ac:dyDescent="0.2"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  <c r="BN120" s="16"/>
      <c r="BO120" s="16"/>
      <c r="BP120" s="16"/>
      <c r="BQ120" s="16"/>
      <c r="BR120" s="16"/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Préambule</vt:lpstr>
      <vt:lpstr>Commentaires Moyenne étoiles</vt:lpstr>
      <vt:lpstr>Comparatif des dates profils</vt:lpstr>
      <vt:lpstr>Comparatif des comportements</vt:lpstr>
      <vt:lpstr>Analyse de contenu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de Microsoft Office</dc:creator>
  <cp:lastModifiedBy>Utilisateur de Microsoft Office</cp:lastModifiedBy>
  <cp:lastPrinted>2018-08-12T18:26:10Z</cp:lastPrinted>
  <dcterms:created xsi:type="dcterms:W3CDTF">2018-08-03T10:01:19Z</dcterms:created>
  <dcterms:modified xsi:type="dcterms:W3CDTF">2018-08-13T18:46:25Z</dcterms:modified>
</cp:coreProperties>
</file>