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delphinemertens/Documents/UCL/Mémoire/mémoire finale/"/>
    </mc:Choice>
  </mc:AlternateContent>
  <xr:revisionPtr revIDLastSave="0" documentId="13_ncr:1_{8DD14D2D-68F7-B344-B72C-60A087D25A7B}" xr6:coauthVersionLast="47" xr6:coauthVersionMax="47" xr10:uidLastSave="{00000000-0000-0000-0000-000000000000}"/>
  <bookViews>
    <workbookView xWindow="0" yWindow="500" windowWidth="28800" windowHeight="17500" firstSheet="2" activeTab="10" xr2:uid="{D55B1DF6-37FC-1D49-89AB-D610B7882FCB}"/>
  </bookViews>
  <sheets>
    <sheet name="average expenditure" sheetId="1" r:id="rId1"/>
    <sheet name="PESTEL" sheetId="2" r:id="rId2"/>
    <sheet name="competitors" sheetId="3" r:id="rId3"/>
    <sheet name="Porter" sheetId="4" r:id="rId4"/>
    <sheet name="Costs forecast" sheetId="6" r:id="rId5"/>
    <sheet name="Sales forecast" sheetId="7" r:id="rId6"/>
    <sheet name="price" sheetId="8" r:id="rId7"/>
    <sheet name="Revenue and profit" sheetId="9" r:id="rId8"/>
    <sheet name="Financial statements" sheetId="10" r:id="rId9"/>
    <sheet name="Survey responses" sheetId="11" r:id="rId10"/>
    <sheet name="Prices - demographic" sheetId="12" r:id="rId11"/>
    <sheet name="Correlation analysis" sheetId="13" r:id="rId12"/>
  </sheets>
  <externalReferences>
    <externalReference r:id="rId13"/>
  </externalReferences>
  <calcPr calcId="191029"/>
  <pivotCaches>
    <pivotCache cacheId="2" r:id="rId14"/>
    <pivotCache cacheId="3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3" l="1"/>
  <c r="F30" i="7"/>
  <c r="G30" i="7"/>
  <c r="H30" i="7"/>
  <c r="I30" i="7"/>
  <c r="J30" i="7"/>
  <c r="K30" i="7"/>
  <c r="L30" i="7"/>
  <c r="M30" i="7"/>
  <c r="N30" i="7"/>
  <c r="O30" i="7"/>
  <c r="P30" i="7"/>
  <c r="Q30" i="7"/>
  <c r="F49" i="7"/>
  <c r="F43" i="7"/>
  <c r="G43" i="10"/>
  <c r="F9" i="10"/>
  <c r="F30" i="10"/>
  <c r="H50" i="10"/>
  <c r="F50" i="10"/>
  <c r="G50" i="10"/>
  <c r="I50" i="10"/>
  <c r="E50" i="10"/>
  <c r="I30" i="10"/>
  <c r="I60" i="10" s="1"/>
  <c r="H30" i="10"/>
  <c r="H60" i="10" s="1"/>
  <c r="G30" i="10"/>
  <c r="H49" i="6"/>
  <c r="I49" i="6"/>
  <c r="G49" i="6"/>
  <c r="H42" i="6" s="1"/>
  <c r="G48" i="6"/>
  <c r="H48" i="6"/>
  <c r="F48" i="6"/>
  <c r="G41" i="6" s="1"/>
  <c r="F47" i="6"/>
  <c r="G47" i="6"/>
  <c r="E47" i="6"/>
  <c r="F40" i="6" s="1"/>
  <c r="E46" i="6"/>
  <c r="F46" i="6"/>
  <c r="D46" i="6"/>
  <c r="E39" i="6" s="1"/>
  <c r="F39" i="6" s="1"/>
  <c r="E30" i="10"/>
  <c r="F8" i="10"/>
  <c r="E46" i="10"/>
  <c r="E47" i="10" s="1"/>
  <c r="I42" i="6" l="1"/>
  <c r="H41" i="6"/>
  <c r="I41" i="6" s="1"/>
  <c r="F50" i="6"/>
  <c r="G40" i="6"/>
  <c r="H40" i="6" s="1"/>
  <c r="G39" i="6"/>
  <c r="J42" i="6"/>
  <c r="G50" i="6"/>
  <c r="G43" i="6" l="1"/>
  <c r="G52" i="6" s="1"/>
  <c r="I22" i="10" s="1"/>
  <c r="F32" i="10" l="1"/>
  <c r="G32" i="10"/>
  <c r="H32" i="10"/>
  <c r="I32" i="10"/>
  <c r="E32" i="10"/>
  <c r="C4" i="6"/>
  <c r="C6" i="6"/>
  <c r="C8" i="6"/>
  <c r="C11" i="6" s="1"/>
  <c r="E4" i="8" s="1"/>
  <c r="H4" i="6"/>
  <c r="I4" i="6"/>
  <c r="H6" i="6"/>
  <c r="I6" i="6"/>
  <c r="H8" i="6"/>
  <c r="H11" i="6" s="1"/>
  <c r="I8" i="6"/>
  <c r="F47" i="10"/>
  <c r="G47" i="10"/>
  <c r="H47" i="10"/>
  <c r="I47" i="10"/>
  <c r="G25" i="10"/>
  <c r="F25" i="10"/>
  <c r="C38" i="6"/>
  <c r="C33" i="6"/>
  <c r="C34" i="6" s="1"/>
  <c r="H8" i="10"/>
  <c r="I8" i="10"/>
  <c r="E8" i="10"/>
  <c r="E9" i="10" s="1"/>
  <c r="I7" i="10"/>
  <c r="E25" i="6"/>
  <c r="G8" i="10" s="1"/>
  <c r="H31" i="8"/>
  <c r="H32" i="8" s="1"/>
  <c r="E9" i="9"/>
  <c r="E14" i="9" s="1"/>
  <c r="F8" i="9" a="1"/>
  <c r="F8" i="9" s="1"/>
  <c r="F7" i="9" a="1"/>
  <c r="F7" i="9" s="1"/>
  <c r="F49" i="8"/>
  <c r="G49" i="8"/>
  <c r="H49" i="8"/>
  <c r="E49" i="8"/>
  <c r="J51" i="8"/>
  <c r="J52" i="8" s="1"/>
  <c r="J47" i="8"/>
  <c r="I30" i="8"/>
  <c r="F40" i="8"/>
  <c r="G40" i="8"/>
  <c r="H40" i="8"/>
  <c r="E40" i="8"/>
  <c r="F44" i="8"/>
  <c r="G44" i="8"/>
  <c r="H44" i="8"/>
  <c r="E42" i="8"/>
  <c r="E14" i="8"/>
  <c r="F16" i="7"/>
  <c r="F29" i="7" s="1"/>
  <c r="F42" i="7" s="1"/>
  <c r="F31" i="8"/>
  <c r="F32" i="8" s="1"/>
  <c r="G31" i="8"/>
  <c r="G32" i="8" s="1"/>
  <c r="E31" i="8"/>
  <c r="E32" i="8" s="1"/>
  <c r="U4" i="7"/>
  <c r="G16" i="7"/>
  <c r="G29" i="7" s="1"/>
  <c r="G42" i="7" s="1"/>
  <c r="H16" i="7"/>
  <c r="H29" i="7" s="1"/>
  <c r="H42" i="7" s="1"/>
  <c r="I16" i="7"/>
  <c r="I29" i="7" s="1"/>
  <c r="I42" i="7" s="1"/>
  <c r="J16" i="7"/>
  <c r="J29" i="7" s="1"/>
  <c r="J42" i="7" s="1"/>
  <c r="K16" i="7"/>
  <c r="K29" i="7" s="1"/>
  <c r="K42" i="7" s="1"/>
  <c r="L16" i="7"/>
  <c r="L29" i="7" s="1"/>
  <c r="L42" i="7" s="1"/>
  <c r="M16" i="7"/>
  <c r="M29" i="7" s="1"/>
  <c r="M42" i="7" s="1"/>
  <c r="N16" i="7"/>
  <c r="N29" i="7" s="1"/>
  <c r="N42" i="7" s="1"/>
  <c r="O16" i="7"/>
  <c r="O29" i="7" s="1"/>
  <c r="O42" i="7" s="1"/>
  <c r="P16" i="7"/>
  <c r="P29" i="7" s="1"/>
  <c r="P42" i="7" s="1"/>
  <c r="Q16" i="7"/>
  <c r="Q18" i="7" s="1"/>
  <c r="Q31" i="7" s="1"/>
  <c r="Q44" i="7" s="1"/>
  <c r="N19" i="7"/>
  <c r="N32" i="7" s="1"/>
  <c r="N45" i="7" s="1"/>
  <c r="O19" i="7"/>
  <c r="O32" i="7" s="1"/>
  <c r="O45" i="7" s="1"/>
  <c r="P19" i="7"/>
  <c r="P32" i="7" s="1"/>
  <c r="P45" i="7" s="1"/>
  <c r="Q19" i="7"/>
  <c r="Q32" i="7" s="1"/>
  <c r="Q45" i="7" s="1"/>
  <c r="M18" i="7"/>
  <c r="M31" i="7" s="1"/>
  <c r="M44" i="7" s="1"/>
  <c r="G4" i="7"/>
  <c r="G7" i="7" s="1"/>
  <c r="H4" i="7"/>
  <c r="H7" i="7" s="1"/>
  <c r="I4" i="7"/>
  <c r="I7" i="7" s="1"/>
  <c r="J4" i="7"/>
  <c r="J7" i="7" s="1"/>
  <c r="K4" i="7"/>
  <c r="K7" i="7" s="1"/>
  <c r="L4" i="7"/>
  <c r="L7" i="7" s="1"/>
  <c r="M4" i="7"/>
  <c r="M7" i="7" s="1"/>
  <c r="N4" i="7"/>
  <c r="N7" i="7" s="1"/>
  <c r="O4" i="7"/>
  <c r="O7" i="7" s="1"/>
  <c r="P4" i="7"/>
  <c r="P7" i="7" s="1"/>
  <c r="Q4" i="7"/>
  <c r="Q7" i="7" s="1"/>
  <c r="F4" i="7"/>
  <c r="F7" i="7" s="1"/>
  <c r="D19" i="6"/>
  <c r="E19" i="6"/>
  <c r="F19" i="6"/>
  <c r="G19" i="6"/>
  <c r="C19" i="6"/>
  <c r="D21" i="6"/>
  <c r="D29" i="6" s="1"/>
  <c r="C21" i="6"/>
  <c r="C29" i="6" s="1"/>
  <c r="E15" i="9" s="1"/>
  <c r="D16" i="6"/>
  <c r="E16" i="6"/>
  <c r="F16" i="6"/>
  <c r="G16" i="6"/>
  <c r="C16" i="6"/>
  <c r="L8" i="6"/>
  <c r="K8" i="6"/>
  <c r="J8" i="6"/>
  <c r="L6" i="6"/>
  <c r="K6" i="6"/>
  <c r="J6" i="6"/>
  <c r="L4" i="6"/>
  <c r="K4" i="6"/>
  <c r="J4" i="6"/>
  <c r="D8" i="6"/>
  <c r="E8" i="6"/>
  <c r="F8" i="6"/>
  <c r="G8" i="6"/>
  <c r="D6" i="6"/>
  <c r="E6" i="6"/>
  <c r="F6" i="6"/>
  <c r="G6" i="6"/>
  <c r="D4" i="6"/>
  <c r="E4" i="6"/>
  <c r="F4" i="6"/>
  <c r="G4" i="6"/>
  <c r="F14" i="2"/>
  <c r="F4" i="2"/>
  <c r="F5" i="2"/>
  <c r="F6" i="2"/>
  <c r="F7" i="2"/>
  <c r="F8" i="2"/>
  <c r="F9" i="2"/>
  <c r="F10" i="2"/>
  <c r="F11" i="2"/>
  <c r="F12" i="2"/>
  <c r="F13" i="2"/>
  <c r="F3" i="2"/>
  <c r="F3" i="1"/>
  <c r="F4" i="1"/>
  <c r="F5" i="1"/>
  <c r="F6" i="1"/>
  <c r="F7" i="1"/>
  <c r="F8" i="1"/>
  <c r="F9" i="1"/>
  <c r="F10" i="1"/>
  <c r="F11" i="1"/>
  <c r="C43" i="6" l="1"/>
  <c r="D34" i="6"/>
  <c r="E45" i="6"/>
  <c r="E50" i="6" s="1"/>
  <c r="C45" i="6"/>
  <c r="D45" i="6"/>
  <c r="D50" i="6" s="1"/>
  <c r="I11" i="6"/>
  <c r="K4" i="8" s="1"/>
  <c r="E22" i="8" s="1"/>
  <c r="D11" i="6"/>
  <c r="E4" i="10"/>
  <c r="E6" i="10" s="1"/>
  <c r="C35" i="6"/>
  <c r="I32" i="8"/>
  <c r="I31" i="8"/>
  <c r="L18" i="7"/>
  <c r="L31" i="7" s="1"/>
  <c r="L44" i="7" s="1"/>
  <c r="H18" i="7"/>
  <c r="H31" i="7" s="1"/>
  <c r="H44" i="7" s="1"/>
  <c r="Q29" i="7"/>
  <c r="Q42" i="7" s="1"/>
  <c r="P18" i="7"/>
  <c r="O18" i="7"/>
  <c r="O31" i="7" s="1"/>
  <c r="O44" i="7" s="1"/>
  <c r="O43" i="7" s="1"/>
  <c r="O46" i="7" s="1"/>
  <c r="K18" i="7"/>
  <c r="K31" i="7" s="1"/>
  <c r="K44" i="7" s="1"/>
  <c r="I19" i="7"/>
  <c r="I32" i="7" s="1"/>
  <c r="I45" i="7" s="1"/>
  <c r="G19" i="7"/>
  <c r="G32" i="7" s="1"/>
  <c r="G45" i="7" s="1"/>
  <c r="G18" i="7"/>
  <c r="G31" i="7" s="1"/>
  <c r="G44" i="7" s="1"/>
  <c r="Q17" i="7"/>
  <c r="J19" i="7"/>
  <c r="J32" i="7" s="1"/>
  <c r="J45" i="7" s="1"/>
  <c r="N18" i="7"/>
  <c r="N31" i="7" s="1"/>
  <c r="N44" i="7" s="1"/>
  <c r="J18" i="7"/>
  <c r="I18" i="7"/>
  <c r="I31" i="7" s="1"/>
  <c r="I44" i="7" s="1"/>
  <c r="M19" i="7"/>
  <c r="M32" i="7" s="1"/>
  <c r="M45" i="7" s="1"/>
  <c r="L19" i="7"/>
  <c r="L32" i="7" s="1"/>
  <c r="L45" i="7" s="1"/>
  <c r="K19" i="7"/>
  <c r="K32" i="7" s="1"/>
  <c r="K45" i="7" s="1"/>
  <c r="F22" i="7"/>
  <c r="V3" i="7" s="1"/>
  <c r="H19" i="7"/>
  <c r="H32" i="7" s="1"/>
  <c r="H45" i="7" s="1"/>
  <c r="F18" i="7"/>
  <c r="F19" i="7"/>
  <c r="F48" i="7"/>
  <c r="X3" i="7" s="1"/>
  <c r="F10" i="7"/>
  <c r="F11" i="7"/>
  <c r="F9" i="7"/>
  <c r="F11" i="6"/>
  <c r="J11" i="6"/>
  <c r="L4" i="8" s="1"/>
  <c r="F22" i="8" s="1"/>
  <c r="G11" i="6"/>
  <c r="E11" i="6"/>
  <c r="J4" i="8"/>
  <c r="K11" i="6"/>
  <c r="M4" i="8" s="1"/>
  <c r="G22" i="8" s="1"/>
  <c r="L11" i="6"/>
  <c r="N4" i="8" s="1"/>
  <c r="H22" i="8" s="1"/>
  <c r="D38" i="6" l="1"/>
  <c r="D43" i="6" s="1"/>
  <c r="D52" i="6" s="1"/>
  <c r="F22" i="10" s="1"/>
  <c r="C50" i="6"/>
  <c r="E11" i="10" s="1"/>
  <c r="E42" i="10" s="1"/>
  <c r="E34" i="6"/>
  <c r="F11" i="10"/>
  <c r="F42" i="10" s="1"/>
  <c r="E38" i="6"/>
  <c r="E43" i="6" s="1"/>
  <c r="E52" i="6" s="1"/>
  <c r="G22" i="10" s="1"/>
  <c r="F9" i="8"/>
  <c r="F4" i="8"/>
  <c r="E21" i="8" s="1"/>
  <c r="F5" i="10"/>
  <c r="E9" i="8"/>
  <c r="E16" i="9"/>
  <c r="E18" i="9" s="1"/>
  <c r="D33" i="6"/>
  <c r="D35" i="6" s="1"/>
  <c r="E21" i="10"/>
  <c r="E10" i="10"/>
  <c r="I4" i="8"/>
  <c r="H21" i="8" s="1"/>
  <c r="G4" i="8"/>
  <c r="F21" i="8" s="1"/>
  <c r="G5" i="10"/>
  <c r="H4" i="8"/>
  <c r="G21" i="8" s="1"/>
  <c r="H13" i="8"/>
  <c r="I5" i="9"/>
  <c r="F13" i="8"/>
  <c r="G5" i="9"/>
  <c r="G39" i="8"/>
  <c r="F39" i="8"/>
  <c r="E39" i="8"/>
  <c r="H39" i="8"/>
  <c r="F43" i="8"/>
  <c r="G43" i="8"/>
  <c r="H43" i="8"/>
  <c r="F35" i="7"/>
  <c r="W3" i="7" s="1"/>
  <c r="Q20" i="7"/>
  <c r="U3" i="7"/>
  <c r="F5" i="9" s="1"/>
  <c r="F31" i="7"/>
  <c r="F44" i="7" s="1"/>
  <c r="F32" i="7"/>
  <c r="F45" i="7" s="1"/>
  <c r="O17" i="7"/>
  <c r="O20" i="7" s="1"/>
  <c r="O33" i="7"/>
  <c r="P17" i="7"/>
  <c r="P31" i="7"/>
  <c r="G17" i="7"/>
  <c r="J17" i="7"/>
  <c r="J31" i="7"/>
  <c r="J44" i="7" s="1"/>
  <c r="J43" i="7" s="1"/>
  <c r="J46" i="7" s="1"/>
  <c r="H17" i="7"/>
  <c r="N17" i="7"/>
  <c r="N20" i="7" s="1"/>
  <c r="Q33" i="7"/>
  <c r="Q43" i="7"/>
  <c r="Q46" i="7" s="1"/>
  <c r="I17" i="7"/>
  <c r="I20" i="7" s="1"/>
  <c r="M17" i="7"/>
  <c r="M20" i="7" s="1"/>
  <c r="L17" i="7"/>
  <c r="K17" i="7"/>
  <c r="M33" i="7"/>
  <c r="M43" i="7"/>
  <c r="M46" i="7" s="1"/>
  <c r="L43" i="7"/>
  <c r="L46" i="7" s="1"/>
  <c r="H43" i="7"/>
  <c r="H46" i="7" s="1"/>
  <c r="G43" i="7"/>
  <c r="G46" i="7" s="1"/>
  <c r="I43" i="7"/>
  <c r="I46" i="7" s="1"/>
  <c r="I33" i="7"/>
  <c r="F17" i="7"/>
  <c r="C52" i="6" l="1"/>
  <c r="E22" i="10" s="1"/>
  <c r="F34" i="6"/>
  <c r="G11" i="10"/>
  <c r="F38" i="6"/>
  <c r="E20" i="10"/>
  <c r="E12" i="10"/>
  <c r="E13" i="10" s="1"/>
  <c r="E14" i="10" s="1"/>
  <c r="E33" i="6"/>
  <c r="F21" i="10"/>
  <c r="F20" i="10" s="1"/>
  <c r="G13" i="8"/>
  <c r="H5" i="9"/>
  <c r="J20" i="7"/>
  <c r="F15" i="9"/>
  <c r="P20" i="7"/>
  <c r="U5" i="7"/>
  <c r="E15" i="8" s="1"/>
  <c r="E23" i="8" s="1"/>
  <c r="E24" i="8" s="1"/>
  <c r="E38" i="8" s="1"/>
  <c r="E13" i="8"/>
  <c r="K20" i="7"/>
  <c r="K33" i="7"/>
  <c r="L20" i="7"/>
  <c r="L33" i="7"/>
  <c r="G20" i="7"/>
  <c r="G33" i="7"/>
  <c r="H20" i="7"/>
  <c r="H33" i="7"/>
  <c r="P44" i="7"/>
  <c r="P43" i="7" s="1"/>
  <c r="P46" i="7" s="1"/>
  <c r="P33" i="7"/>
  <c r="J33" i="7"/>
  <c r="N43" i="7"/>
  <c r="N46" i="7" s="1"/>
  <c r="N33" i="7"/>
  <c r="K43" i="7"/>
  <c r="K46" i="7" s="1"/>
  <c r="F23" i="7"/>
  <c r="V4" i="7" s="1"/>
  <c r="F20" i="7"/>
  <c r="F43" i="6" l="1"/>
  <c r="F52" i="6" s="1"/>
  <c r="H22" i="10" s="1"/>
  <c r="G34" i="6"/>
  <c r="I11" i="10" s="1"/>
  <c r="H11" i="10"/>
  <c r="G42" i="10"/>
  <c r="E41" i="10"/>
  <c r="E44" i="10" s="1"/>
  <c r="E31" i="10"/>
  <c r="V5" i="7"/>
  <c r="F15" i="8" s="1"/>
  <c r="F14" i="8"/>
  <c r="F24" i="7"/>
  <c r="F33" i="7"/>
  <c r="F37" i="7" s="1"/>
  <c r="F36" i="7"/>
  <c r="W4" i="7" s="1"/>
  <c r="X4" i="7"/>
  <c r="F46" i="7"/>
  <c r="F50" i="7" s="1"/>
  <c r="I25" i="10" l="1"/>
  <c r="I5" i="10"/>
  <c r="H25" i="10"/>
  <c r="H5" i="10"/>
  <c r="E35" i="6"/>
  <c r="E29" i="10"/>
  <c r="E35" i="10" s="1"/>
  <c r="E51" i="10"/>
  <c r="E26" i="10" s="1"/>
  <c r="F6" i="9" a="1"/>
  <c r="W5" i="7"/>
  <c r="X5" i="7"/>
  <c r="H15" i="8" s="1"/>
  <c r="H14" i="8"/>
  <c r="G15" i="8"/>
  <c r="G14" i="8"/>
  <c r="I43" i="10" l="1"/>
  <c r="H43" i="10"/>
  <c r="E23" i="10"/>
  <c r="E27" i="10" s="1"/>
  <c r="E37" i="10" s="1"/>
  <c r="F33" i="6"/>
  <c r="G21" i="10"/>
  <c r="G20" i="10" s="1"/>
  <c r="F6" i="9"/>
  <c r="F9" i="9" s="1"/>
  <c r="E26" i="6" s="1"/>
  <c r="I9" i="9"/>
  <c r="G9" i="9"/>
  <c r="F26" i="6" s="1"/>
  <c r="H9" i="9"/>
  <c r="G26" i="6" s="1"/>
  <c r="H42" i="10" l="1"/>
  <c r="I14" i="9"/>
  <c r="I4" i="10"/>
  <c r="I6" i="10" s="1"/>
  <c r="F14" i="9"/>
  <c r="F16" i="9" s="1"/>
  <c r="F17" i="9" s="1"/>
  <c r="F18" i="9" s="1"/>
  <c r="E21" i="6"/>
  <c r="E29" i="6" s="1"/>
  <c r="G9" i="10" s="1"/>
  <c r="F4" i="10"/>
  <c r="F6" i="10" s="1"/>
  <c r="F10" i="10" s="1"/>
  <c r="F58" i="10" s="1"/>
  <c r="H14" i="9"/>
  <c r="H4" i="10"/>
  <c r="H6" i="10" s="1"/>
  <c r="G14" i="9"/>
  <c r="G4" i="10"/>
  <c r="G6" i="10" s="1"/>
  <c r="F35" i="6" l="1"/>
  <c r="G10" i="10"/>
  <c r="G58" i="10" s="1"/>
  <c r="G9" i="8"/>
  <c r="F23" i="8" s="1"/>
  <c r="G15" i="9"/>
  <c r="G16" i="9" s="1"/>
  <c r="G17" i="9" s="1"/>
  <c r="G18" i="9" s="1"/>
  <c r="F21" i="6" s="1"/>
  <c r="F29" i="6" s="1"/>
  <c r="H9" i="10" s="1"/>
  <c r="G33" i="6" l="1"/>
  <c r="H21" i="10"/>
  <c r="H20" i="10" s="1"/>
  <c r="G12" i="10"/>
  <c r="G13" i="10" s="1"/>
  <c r="G14" i="10" s="1"/>
  <c r="G57" i="10" s="1"/>
  <c r="F12" i="10"/>
  <c r="F13" i="10" s="1"/>
  <c r="F14" i="10" s="1"/>
  <c r="H10" i="10"/>
  <c r="H58" i="10" s="1"/>
  <c r="H15" i="9"/>
  <c r="H16" i="9" s="1"/>
  <c r="H17" i="9" s="1"/>
  <c r="H18" i="9" s="1"/>
  <c r="G21" i="6" s="1"/>
  <c r="H9" i="8"/>
  <c r="G23" i="8" s="1"/>
  <c r="F25" i="8"/>
  <c r="F42" i="8" s="1"/>
  <c r="F24" i="8"/>
  <c r="F38" i="8" s="1"/>
  <c r="G29" i="6" l="1"/>
  <c r="I9" i="8" s="1"/>
  <c r="H23" i="8" s="1"/>
  <c r="H24" i="8" s="1"/>
  <c r="H38" i="8" s="1"/>
  <c r="F57" i="10"/>
  <c r="F59" i="10"/>
  <c r="I42" i="10"/>
  <c r="F31" i="10"/>
  <c r="F29" i="10" s="1"/>
  <c r="F35" i="10" s="1"/>
  <c r="F41" i="10"/>
  <c r="F44" i="10" s="1"/>
  <c r="G41" i="10"/>
  <c r="G44" i="10" s="1"/>
  <c r="G59" i="10"/>
  <c r="H12" i="10"/>
  <c r="H13" i="10" s="1"/>
  <c r="H14" i="10" s="1"/>
  <c r="H57" i="10" s="1"/>
  <c r="G24" i="8"/>
  <c r="G38" i="8" s="1"/>
  <c r="G25" i="8"/>
  <c r="G42" i="8" s="1"/>
  <c r="I9" i="10" l="1"/>
  <c r="I10" i="10" s="1"/>
  <c r="I15" i="9"/>
  <c r="I16" i="9" s="1"/>
  <c r="I17" i="9" s="1"/>
  <c r="I18" i="9" s="1"/>
  <c r="G31" i="10"/>
  <c r="H31" i="10" s="1"/>
  <c r="G35" i="6"/>
  <c r="I21" i="10" s="1"/>
  <c r="I20" i="10" s="1"/>
  <c r="G51" i="10"/>
  <c r="F51" i="10"/>
  <c r="F26" i="10" s="1"/>
  <c r="G26" i="10" s="1"/>
  <c r="H41" i="10"/>
  <c r="H44" i="10" s="1"/>
  <c r="H51" i="10" s="1"/>
  <c r="H59" i="10"/>
  <c r="H25" i="8"/>
  <c r="H42" i="8" s="1"/>
  <c r="I58" i="10" l="1"/>
  <c r="I12" i="10"/>
  <c r="I13" i="10" s="1"/>
  <c r="I14" i="10" s="1"/>
  <c r="I57" i="10" s="1"/>
  <c r="G23" i="10"/>
  <c r="G27" i="10" s="1"/>
  <c r="G29" i="10"/>
  <c r="G35" i="10" s="1"/>
  <c r="F23" i="10"/>
  <c r="F27" i="10" s="1"/>
  <c r="F37" i="10" s="1"/>
  <c r="I31" i="10" l="1"/>
  <c r="I29" i="10" s="1"/>
  <c r="I35" i="10" s="1"/>
  <c r="I41" i="10"/>
  <c r="I44" i="10" s="1"/>
  <c r="I51" i="10" s="1"/>
  <c r="I59" i="10"/>
  <c r="H26" i="10"/>
  <c r="H23" i="10" s="1"/>
  <c r="H27" i="10" s="1"/>
  <c r="G37" i="10"/>
  <c r="H29" i="10"/>
  <c r="H35" i="10" s="1"/>
  <c r="I26" i="10" l="1"/>
  <c r="I23" i="10" s="1"/>
  <c r="I27" i="10" s="1"/>
  <c r="I37" i="10" s="1"/>
  <c r="H37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<sst xmlns="http://schemas.openxmlformats.org/spreadsheetml/2006/main" count="2345" uniqueCount="391">
  <si>
    <t>Expenditures item</t>
  </si>
  <si>
    <t>Food and non-alcoholic beverages</t>
  </si>
  <si>
    <t>Transport</t>
  </si>
  <si>
    <t>Recreation, sport and culture</t>
  </si>
  <si>
    <t>Clothing and footwear</t>
  </si>
  <si>
    <t>Horeca</t>
  </si>
  <si>
    <t>Alcohol beverages and tobacco</t>
  </si>
  <si>
    <t>Other</t>
  </si>
  <si>
    <t>2018</t>
  </si>
  <si>
    <t>2022</t>
  </si>
  <si>
    <t>2020</t>
  </si>
  <si>
    <t xml:space="preserve">Furnishing and household equipment </t>
  </si>
  <si>
    <t>Housing</t>
  </si>
  <si>
    <t>Difference 2018 - 2022</t>
  </si>
  <si>
    <t>Factors</t>
  </si>
  <si>
    <t>Impact</t>
  </si>
  <si>
    <t>Uncertainty</t>
  </si>
  <si>
    <t>Total</t>
  </si>
  <si>
    <t>P</t>
  </si>
  <si>
    <t>E</t>
  </si>
  <si>
    <t>S</t>
  </si>
  <si>
    <t>T</t>
  </si>
  <si>
    <t>Social media</t>
  </si>
  <si>
    <t>Climate change</t>
  </si>
  <si>
    <t>Packaging</t>
  </si>
  <si>
    <t>CE marking</t>
  </si>
  <si>
    <t>L</t>
  </si>
  <si>
    <t>UNO</t>
  </si>
  <si>
    <t>Jungle Speed</t>
  </si>
  <si>
    <t>age group</t>
  </si>
  <si>
    <t>time play</t>
  </si>
  <si>
    <t>number of players</t>
  </si>
  <si>
    <t>distributor</t>
  </si>
  <si>
    <t>Dobble</t>
  </si>
  <si>
    <t>Form Up</t>
  </si>
  <si>
    <t>7+</t>
  </si>
  <si>
    <t>Yes</t>
  </si>
  <si>
    <t>Average price</t>
  </si>
  <si>
    <t>15 - 30 min</t>
  </si>
  <si>
    <t>2 - 10 players</t>
  </si>
  <si>
    <t>retail, toy stores and online market places</t>
  </si>
  <si>
    <t>2 - 8 players</t>
  </si>
  <si>
    <t>15 min</t>
  </si>
  <si>
    <t>6+</t>
  </si>
  <si>
    <t>No</t>
  </si>
  <si>
    <t>Different ways to play the game</t>
  </si>
  <si>
    <t>Objective: retail, toy stores and online market places</t>
  </si>
  <si>
    <t>Components</t>
  </si>
  <si>
    <t>Cards</t>
  </si>
  <si>
    <t>Cards and a totem</t>
  </si>
  <si>
    <t>Direct Competitors</t>
  </si>
  <si>
    <t>Competitive landscape</t>
  </si>
  <si>
    <t>Characteristics</t>
  </si>
  <si>
    <t>Examples</t>
  </si>
  <si>
    <t>Direct competitors</t>
  </si>
  <si>
    <t>Indirect competitors</t>
  </si>
  <si>
    <t xml:space="preserve">card game </t>
  </si>
  <si>
    <t>video games</t>
  </si>
  <si>
    <t xml:space="preserve">UNO, Jungle Speed </t>
  </si>
  <si>
    <t>Substitutes</t>
  </si>
  <si>
    <t>board games</t>
  </si>
  <si>
    <t xml:space="preserve">Monopoly, Risk, … </t>
  </si>
  <si>
    <t xml:space="preserve">Mario Party </t>
  </si>
  <si>
    <t>Puzzle games which offers mental stimulation</t>
  </si>
  <si>
    <t>Board games which encourage social interactions</t>
  </si>
  <si>
    <t>Pandemic, Codenames, charades, …</t>
  </si>
  <si>
    <t>Jigsaw puzzles, sudoku, chess, …</t>
  </si>
  <si>
    <t>Industry rivalry</t>
  </si>
  <si>
    <t>Threat of substitutes</t>
  </si>
  <si>
    <t>Threat of new entrants</t>
  </si>
  <si>
    <t>Bargaining power of buyers</t>
  </si>
  <si>
    <t>Bargaining power of suppliers</t>
  </si>
  <si>
    <t>Premiums granted by the Brussels Regional Public Service</t>
  </si>
  <si>
    <t>Tax shelter Start-Up</t>
  </si>
  <si>
    <t>Average Belgian expenditure</t>
  </si>
  <si>
    <t>Card game industry</t>
  </si>
  <si>
    <t>Trend in analog games</t>
  </si>
  <si>
    <t>Trend in videogames</t>
  </si>
  <si>
    <t>Artificial Intelligence</t>
  </si>
  <si>
    <t>Intellectual property</t>
  </si>
  <si>
    <t>Variable costs</t>
  </si>
  <si>
    <t>Taxes</t>
  </si>
  <si>
    <t>Year</t>
  </si>
  <si>
    <t>1 deck of cards</t>
  </si>
  <si>
    <t>Envelope</t>
  </si>
  <si>
    <t>Stamp</t>
  </si>
  <si>
    <t>Production and transport</t>
  </si>
  <si>
    <t>Offline sales</t>
  </si>
  <si>
    <t>Distributor</t>
  </si>
  <si>
    <t>Online sales</t>
  </si>
  <si>
    <t>1 deck of cards - Online sales</t>
  </si>
  <si>
    <t>1 deck of cards - Offline sales</t>
  </si>
  <si>
    <t xml:space="preserve">Total </t>
  </si>
  <si>
    <t>Fixed costs</t>
  </si>
  <si>
    <t>Legal fees</t>
  </si>
  <si>
    <t>Tangible fixed assets</t>
  </si>
  <si>
    <t>Operating expenses</t>
  </si>
  <si>
    <t>SRL fees</t>
  </si>
  <si>
    <t>Trademark registration fees</t>
  </si>
  <si>
    <t>Insurance</t>
  </si>
  <si>
    <t>Accounting fee</t>
  </si>
  <si>
    <t>Salaries</t>
  </si>
  <si>
    <t>Marketing expenses</t>
  </si>
  <si>
    <t>Website</t>
  </si>
  <si>
    <t>Travel expenses</t>
  </si>
  <si>
    <t>Other operating expenses</t>
  </si>
  <si>
    <t>Fixed assets</t>
  </si>
  <si>
    <t>Divers</t>
  </si>
  <si>
    <t>Hypothesis</t>
  </si>
  <si>
    <t>Will start to sell to shops via distributor in 2026</t>
  </si>
  <si>
    <t>Will sell 3600 via website in 2025</t>
  </si>
  <si>
    <t>The market growth rate is at 3,22%</t>
  </si>
  <si>
    <t>The distributor will double the sales of shops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</si>
  <si>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</si>
  <si>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</si>
  <si>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</si>
  <si>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</si>
  <si>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</si>
  <si>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</si>
  <si>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</si>
  <si>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</si>
  <si>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</si>
  <si>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</si>
  <si>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</si>
  <si>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</si>
  <si>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 #card games sold via website</t>
  </si>
  <si>
    <t>YEAR 2025</t>
  </si>
  <si>
    <t>#Card gamessold in total</t>
  </si>
  <si>
    <t>#Card games sold via website</t>
  </si>
  <si>
    <t xml:space="preserve">#Card games sold in total </t>
  </si>
  <si>
    <t>Total #card games sold to toy stores and bookshops</t>
  </si>
  <si>
    <t>Total #card games sold via distributor</t>
  </si>
  <si>
    <t>#Card games sold via distributor</t>
  </si>
  <si>
    <t>YEAR 2026</t>
  </si>
  <si>
    <t>YEAR 2027</t>
  </si>
  <si>
    <t>YEAR 2028</t>
  </si>
  <si>
    <t xml:space="preserve"> </t>
  </si>
  <si>
    <t>The share sold to toy stores and bookshops is 50%</t>
  </si>
  <si>
    <t>The share sold to retailers is 50%</t>
  </si>
  <si>
    <t>Total #card games sold to retailers</t>
  </si>
  <si>
    <t>Cost based price</t>
  </si>
  <si>
    <t>Cost price</t>
  </si>
  <si>
    <t>Fixed cost per unit</t>
  </si>
  <si>
    <t>Variable cost per unit via website</t>
  </si>
  <si>
    <t>Variable cost per unit via distributor</t>
  </si>
  <si>
    <t>Total cost per unit via website</t>
  </si>
  <si>
    <t>Total cost per unit via distributor</t>
  </si>
  <si>
    <t>Competitors based prise</t>
  </si>
  <si>
    <t>Average price with VAT</t>
  </si>
  <si>
    <t>Average price without VAT</t>
  </si>
  <si>
    <t>Average price B2B</t>
  </si>
  <si>
    <t>Overview</t>
  </si>
  <si>
    <t>#Card games sold in total</t>
  </si>
  <si>
    <t>Pricing</t>
  </si>
  <si>
    <t>Cost-based pricing</t>
  </si>
  <si>
    <t>Competitor-based pricing</t>
  </si>
  <si>
    <t>Value-based pricing</t>
  </si>
  <si>
    <t>marge of retailer: 35%</t>
  </si>
  <si>
    <t>Exploding Kittens</t>
  </si>
  <si>
    <t>Sans TVA</t>
  </si>
  <si>
    <t>Avec TVA et marge</t>
  </si>
  <si>
    <t>Avec marge</t>
  </si>
  <si>
    <t>Sans TVA et marge</t>
  </si>
  <si>
    <t>Price</t>
  </si>
  <si>
    <t>Avec VAT</t>
  </si>
  <si>
    <t>Sold via website (without VAT)</t>
  </si>
  <si>
    <t>Sold via distributor (without VAT)</t>
  </si>
  <si>
    <t>Price via website without TVA</t>
  </si>
  <si>
    <t>Price via distributor without TVA</t>
  </si>
  <si>
    <t>Total Revenue</t>
  </si>
  <si>
    <t># Sold via website</t>
  </si>
  <si>
    <t># Sold via distributor</t>
  </si>
  <si>
    <t>Revenue</t>
  </si>
  <si>
    <t>Profit</t>
  </si>
  <si>
    <t>Total revenue</t>
  </si>
  <si>
    <t>Total cost</t>
  </si>
  <si>
    <t>Total Profit before tax</t>
  </si>
  <si>
    <t>Total Profit after tax</t>
  </si>
  <si>
    <t>Corporate tax of 25%</t>
  </si>
  <si>
    <t>Turnover</t>
  </si>
  <si>
    <t>Cost of goods sold</t>
  </si>
  <si>
    <t>Other operating income</t>
  </si>
  <si>
    <t>Payroll expenses</t>
  </si>
  <si>
    <t>SG&amp;A</t>
  </si>
  <si>
    <t>EBITDA</t>
  </si>
  <si>
    <t>Depreciation &amp; amortization</t>
  </si>
  <si>
    <t>Income before tax</t>
  </si>
  <si>
    <t>Net income</t>
  </si>
  <si>
    <t>Balance Sheet</t>
  </si>
  <si>
    <t>DSO = 30 jours</t>
  </si>
  <si>
    <t>DPO = 0 jours</t>
  </si>
  <si>
    <t xml:space="preserve">              -    €</t>
  </si>
  <si>
    <t xml:space="preserve">                -    €</t>
  </si>
  <si>
    <t>Amortization</t>
  </si>
  <si>
    <t>Current assets</t>
  </si>
  <si>
    <t>Inventories</t>
  </si>
  <si>
    <t>Accounts receivables</t>
  </si>
  <si>
    <t>Cash</t>
  </si>
  <si>
    <t>Total assets</t>
  </si>
  <si>
    <t>Permanent capital</t>
  </si>
  <si>
    <t>Capital</t>
  </si>
  <si>
    <t>Accumulated retained earnings</t>
  </si>
  <si>
    <t>Debt</t>
  </si>
  <si>
    <t>Long term debt</t>
  </si>
  <si>
    <t>Shot term debt</t>
  </si>
  <si>
    <t>Total liabilities</t>
  </si>
  <si>
    <t>Income statement</t>
  </si>
  <si>
    <t>Working capital</t>
  </si>
  <si>
    <t>Amortized on a 3 year-time period.</t>
  </si>
  <si>
    <t>Ratio</t>
  </si>
  <si>
    <t>EBITDA / Turnover</t>
  </si>
  <si>
    <t>Net income / Turnover</t>
  </si>
  <si>
    <t>/</t>
  </si>
  <si>
    <t>Net tangible assets</t>
  </si>
  <si>
    <t>Net</t>
  </si>
  <si>
    <t>Net Intangible assets</t>
  </si>
  <si>
    <t>Net Tangible assets</t>
  </si>
  <si>
    <t>Cash flow</t>
  </si>
  <si>
    <t>Tangible Fixed assets</t>
  </si>
  <si>
    <t>Depreciation and ammortization</t>
  </si>
  <si>
    <t>Operating Cash Flow</t>
  </si>
  <si>
    <t>Investment Cash Flow</t>
  </si>
  <si>
    <t>Financing Cash Flow</t>
  </si>
  <si>
    <t>Amortized on a 5 year-time period.</t>
  </si>
  <si>
    <t>7% of turnover</t>
  </si>
  <si>
    <t>Shareholder</t>
  </si>
  <si>
    <t>Total CF</t>
  </si>
  <si>
    <t>Intangible fixed assets</t>
  </si>
  <si>
    <t>Tangible Assets  2024</t>
  </si>
  <si>
    <t>Tangible Assets  2025</t>
  </si>
  <si>
    <t>Tangible Assets  2026</t>
  </si>
  <si>
    <t>Tangible Assets  2027</t>
  </si>
  <si>
    <t>Tangible Assets  2028</t>
  </si>
  <si>
    <t>Amortizatio 2024</t>
  </si>
  <si>
    <t>Amortizatio 2025</t>
  </si>
  <si>
    <t>Amortizatio 2026</t>
  </si>
  <si>
    <t>Amortizatio 2027</t>
  </si>
  <si>
    <t>Amortizatio 2028</t>
  </si>
  <si>
    <t>Net amortization</t>
  </si>
  <si>
    <t>NET</t>
  </si>
  <si>
    <t>Dividends</t>
  </si>
  <si>
    <t>TEST balance sheet</t>
  </si>
  <si>
    <t>Divid yield</t>
  </si>
  <si>
    <t xml:space="preserve">Gross profit </t>
  </si>
  <si>
    <t>Gross profit / Turnover</t>
  </si>
  <si>
    <t>gross margin</t>
  </si>
  <si>
    <t>EBITDA margin</t>
  </si>
  <si>
    <t>Net income margin</t>
  </si>
  <si>
    <t>Only sales via distributor</t>
  </si>
  <si>
    <t>50/50 per founder</t>
  </si>
  <si>
    <t>Timestamp</t>
  </si>
  <si>
    <t>Which card games have you already played with?</t>
  </si>
  <si>
    <t>Which factors will affect your likelihood of purchasing a card game? [Price]</t>
  </si>
  <si>
    <t>Which factors will affect your likelihood of purchasing a card game? [Packaging design ]</t>
  </si>
  <si>
    <t>Which factors will affect your likelihood of purchasing a card game? [Multiple ways of playing the game]</t>
  </si>
  <si>
    <t>Which factors will affect your likelihood of purchasing a card game? [Ease of transport]</t>
  </si>
  <si>
    <t>Which factors will affect your likelihood of purchasing a card game? [Ease of the rules]</t>
  </si>
  <si>
    <t>Which factors will affect your likelihood of purchasing a card game? [Quick playtime ]</t>
  </si>
  <si>
    <t>Which factors will affect your likelihood of purchasing a card game? [Quality of the cards]</t>
  </si>
  <si>
    <t>Which factors will affect your likelihood of purchasing a card game? [Replayability]</t>
  </si>
  <si>
    <t>Which factors will affect your likelihood of purchasing a card game? [Social interaction]</t>
  </si>
  <si>
    <t>Which factors will affect your likelihood of purchasing a card game? [Availability (Where it can be purchased)]</t>
  </si>
  <si>
    <t>How appealing do you find the concept of Form Up</t>
  </si>
  <si>
    <t>Are the rules easy to understand</t>
  </si>
  <si>
    <t>Which packaging would you prefer for a card game?</t>
  </si>
  <si>
    <t>What do you think of Form Up's packaging [I like it]</t>
  </si>
  <si>
    <t>What do you think of Form Up's packaging [It's distinctive]</t>
  </si>
  <si>
    <t>What do you think of Form Up's packaging [It evokes a positive feeling]</t>
  </si>
  <si>
    <t>What do you think of Form Up's packaging [It's memorable]</t>
  </si>
  <si>
    <t>How much would you be willing to pay for Form Up?</t>
  </si>
  <si>
    <t>Where would you prefer to buy Form Up?</t>
  </si>
  <si>
    <t>What is your opinion of the card game's brand name and moto: Form Up - Stay in Shape ? [I like it]</t>
  </si>
  <si>
    <t>What is your opinion of the card game's brand name and moto: Form Up - Stay in Shape ? [It's distinctive]</t>
  </si>
  <si>
    <t>What is your opinion of the card game's brand name and moto: Form Up - Stay in Shape ? [It evokes a positive feeling]</t>
  </si>
  <si>
    <t>What is your opinion of the card game's brand name and moto: Form Up - Stay in Shape ? [It's memorable]</t>
  </si>
  <si>
    <t>When do you buy a card game ?</t>
  </si>
  <si>
    <t>Gender</t>
  </si>
  <si>
    <t>What is your age?</t>
  </si>
  <si>
    <t>Where do you live?</t>
  </si>
  <si>
    <t>You are a</t>
  </si>
  <si>
    <t>Status</t>
  </si>
  <si>
    <t>Do you have any advice or request ?</t>
  </si>
  <si>
    <t>Uno, Jungle Speed, Dobble</t>
  </si>
  <si>
    <t>Cardboard case</t>
  </si>
  <si>
    <t>Online stores (e.g., Amazon, eBay), Local game stores, Large retailers (e.g., Colruyt, Delhaize), Bookstores, Toy stores, Everywhere</t>
  </si>
  <si>
    <t>When looking for a game for travel or vacation, As a gift for someone else, When looking for a new game to play with friends or family, When recommended by friends or family</t>
  </si>
  <si>
    <t>Female</t>
  </si>
  <si>
    <t>18 - 25 years old</t>
  </si>
  <si>
    <t>Flemish Brabant</t>
  </si>
  <si>
    <t>Student</t>
  </si>
  <si>
    <t>Single</t>
  </si>
  <si>
    <t>The game looks great!</t>
  </si>
  <si>
    <t>Uno, Dobble</t>
  </si>
  <si>
    <t>Tin case</t>
  </si>
  <si>
    <t>Online stores (e.g., Amazon, eBay), Local game stores</t>
  </si>
  <si>
    <t>When looking for a game for travel or vacation, As a gift for someone else, When recommended by friends or family</t>
  </si>
  <si>
    <t>Brussels</t>
  </si>
  <si>
    <t>Online stores (e.g., Amazon, eBay), Local game stores, Large retailers (e.g., Colruyt, Delhaize)</t>
  </si>
  <si>
    <t>Je mettrai le aim du jeu au tout debut des regles, ce sera plus facile a comprendre ;))</t>
  </si>
  <si>
    <t>No opinion</t>
  </si>
  <si>
    <t>Online stores (e.g., Amazon, eBay), Large retailers (e.g., Colruyt, Delhaize), Bookstores, Toy stores</t>
  </si>
  <si>
    <t>When looking for a game for travel or vacation, When looking for a new game to play with friends or family, When recommended by friends or family</t>
  </si>
  <si>
    <t>Walloon Brabant</t>
  </si>
  <si>
    <t>Uno</t>
  </si>
  <si>
    <t>Online stores (e.g., Amazon, eBay), Bookstores, Toy stores</t>
  </si>
  <si>
    <t>Male</t>
  </si>
  <si>
    <t>56 - 65 years old</t>
  </si>
  <si>
    <t>Employer/Entrepreneur</t>
  </si>
  <si>
    <t>Couple living together</t>
  </si>
  <si>
    <t>When can i buy this game?</t>
  </si>
  <si>
    <t>Uno, Jungle Speed</t>
  </si>
  <si>
    <t>Online stores (e.g., Amazon, eBay), Large retailers (e.g., Colruyt, Delhaize), Toy stores</t>
  </si>
  <si>
    <t>Online stores (e.g., Amazon, eBay), Local game stores, Large retailers (e.g., Colruyt, Delhaize), Toy stores</t>
  </si>
  <si>
    <t>When looking for a game for travel or vacation, As a gift for someone else</t>
  </si>
  <si>
    <t>26 - 35 years old</t>
  </si>
  <si>
    <t>Employee</t>
  </si>
  <si>
    <t>With children</t>
  </si>
  <si>
    <t>Online stores (e.g., Amazon, eBay), Local game stores, Large retailers (e.g., Colruyt, Delhaize), Toy stores, Everywhere</t>
  </si>
  <si>
    <t>As a gift for someone else, When looking for a new game to play with friends or family, When recommended by friends or family</t>
  </si>
  <si>
    <t>Uno, Jungle Speed, Exploding kittens, Poker, Blanc Manger Coco, BANG!</t>
  </si>
  <si>
    <t>Online stores (e.g., Amazon, eBay), Local game stores, Toy stores</t>
  </si>
  <si>
    <t>When looking for a game for travel or vacation, As a gift for someone else, When looking for a new game to play with friends or family, When recommended by friends or family, When visiting a game store, After reading positive reviews or seeing good ratings, When sufficiently popular and recommended by the sales team of the store</t>
  </si>
  <si>
    <t>When looking for a game for travel or vacation, As a gift for someone else, When looking for a new game to play with friends or family, When recommended by friends or family, After reading positive reviews or seeing good ratings</t>
  </si>
  <si>
    <t>Unemployed</t>
  </si>
  <si>
    <t>Everywhere</t>
  </si>
  <si>
    <t>When looking for a game for travel or vacation</t>
  </si>
  <si>
    <t>Local game stores, Bookstores, Toy stores</t>
  </si>
  <si>
    <t>When looking for a game for travel or vacation, As a gift for someone else, When looking for a new game to play with friends or family, When recommended by friends or family, When visiting a game store, During sales or promotions</t>
  </si>
  <si>
    <t>Uno, Jungle Speed, Dobble, Phase 10</t>
  </si>
  <si>
    <t>When looking for a new game to play with friends or family, When recommended by friends or family, When visiting a game store, After reading positive reviews or seeing good ratings</t>
  </si>
  <si>
    <t>France (North)</t>
  </si>
  <si>
    <t>When looking for a game for travel or vacation, As a gift for someone else, When looking for a new game to play with friends or family, When recommended by friends or family, When a new game is released, When visiting a game store, During sales or promotions, After reading positive reviews or seeing good ratings</t>
  </si>
  <si>
    <t>When looking for a game for travel or vacation, As a gift for someone else, When looking for a new game to play with friends or family, When recommended by friends or family, When a new game is released</t>
  </si>
  <si>
    <t>Online stores (e.g., Amazon, eBay), Large retailers (e.g., Colruyt, Delhaize), Toy stores, Everywhere</t>
  </si>
  <si>
    <t>When looking for a game for travel or vacation, As a gift for someone else, When looking for a new game to play with friends or family, When recommended by friends or family, When visiting a game store, During sales or promotions, After reading positive reviews or seeing good ratings</t>
  </si>
  <si>
    <t>Online stores (e.g., Amazon, eBay), Toy stores</t>
  </si>
  <si>
    <t>Online stores (e.g., Amazon, eBay), Large retailers (e.g., Colruyt, Delhaize), Bookstores, Toy stores, Everywhere</t>
  </si>
  <si>
    <t>Uno, Jungle Speed, Dutch Blitz</t>
  </si>
  <si>
    <t>Large retailers (e.g., Colruyt, Delhaize), Bookstores, Toy stores</t>
  </si>
  <si>
    <t>When visiting a game store, After reading positive reviews or seeing good ratings</t>
  </si>
  <si>
    <t>When looking for a game for travel or vacation, As a gift for someone else, When looking for a new game to play with friends or family, When recommended by friends or family, When visiting a game store</t>
  </si>
  <si>
    <t>When looking for a game for travel or vacation, As a gift for someone else, When looking for a new game to play with friends or family, When visiting a game store</t>
  </si>
  <si>
    <t>36 - 45 years old</t>
  </si>
  <si>
    <t>Online stores (e.g., Amazon, eBay), Large retailers (e.g., Colruyt, Delhaize)</t>
  </si>
  <si>
    <t>nanterre</t>
  </si>
  <si>
    <t>Uno, Jungle Speed, Dobble, Exploding kittens</t>
  </si>
  <si>
    <t>Bookstores, Toy stores</t>
  </si>
  <si>
    <t>As a gift for someone else, When recommended by friends or family</t>
  </si>
  <si>
    <t>Couple not living together yet</t>
  </si>
  <si>
    <t>Uno, Jungle Speed, Dobble, Exploding kittens, Dutch Blitz, Phase 10</t>
  </si>
  <si>
    <t>Large retailers (e.g., Colruyt, Delhaize)</t>
  </si>
  <si>
    <t>As a gift for someone else, When looking for a new game to play with friends or family, When visiting a game store</t>
  </si>
  <si>
    <t>Online stores (e.g., Amazon, eBay), Bookstores, Toy stores, Everywhere</t>
  </si>
  <si>
    <t>Toy stores</t>
  </si>
  <si>
    <t>When looking for a game for travel or vacation, As a gift for someone else, When looking for a new game to play with friends or family, When recommended by friends or family, When visiting a game store, After reading positive reviews or seeing good ratings</t>
  </si>
  <si>
    <t>46 - 55 years old</t>
  </si>
  <si>
    <t>Large retailers (e.g., Colruyt, Delhaize), Bookstores, Toy stores, Everywhere</t>
  </si>
  <si>
    <t>Retired</t>
  </si>
  <si>
    <t>When looking for a game for travel or vacation, As a gift for someone else, When recommended by friends or family, After reading positive reviews or seeing good ratings</t>
  </si>
  <si>
    <t>West Flanders</t>
  </si>
  <si>
    <t>Antwerp</t>
  </si>
  <si>
    <t>When looking for a game for travel or vacation, As a gift for someone else, When looking for a new game to play with friends or family, When recommended by friends or family, When a new game is released, During sales or promotions, After reading positive reviews or seeing good ratings</t>
  </si>
  <si>
    <t>When looking for a game for travel or vacation, As a gift for someone else, When looking for a new game to play with friends or family, When recommended by friends or family, When visiting a game store, When a new game is released</t>
  </si>
  <si>
    <t>When looking for a game for travel or vacation, As a gift for someone else, When recommended by friends or family, When a new game is released, After reading positive reviews or seeing good ratings</t>
  </si>
  <si>
    <t>Online stores (e.g., Amazon, eBay), Large retailers (e.g., Colruyt, Delhaize), Bookstores</t>
  </si>
  <si>
    <t>When looking for a game for travel or vacation, As a gift for someone else, When looking for a new game to play with friends or family, When recommended by friends or family, When visiting a game store, When a new game is released, During sales or promotions, After reading positive reviews or seeing good ratings</t>
  </si>
  <si>
    <t>When looking for a game for travel or vacation, As a gift for someone else, When looking for a new game to play with friends or family, When recommended by friends or family, When visiting a game store, When a new game is released, During sales or promotions</t>
  </si>
  <si>
    <t>When looking for a game for travel or vacation, As a gift for someone else, When visiting a game store, When a new game is released, After reading positive reviews or seeing good ratings</t>
  </si>
  <si>
    <t>When looking for a game for travel or vacation, As a gift for someone else, When recommended by friends or family, When visiting a game store, During sales or promotions</t>
  </si>
  <si>
    <t>When looking for a game for travel or vacation, When looking for a new game to play with friends or family, When recommended by friends or family, When a new game is released, During sales or promotions</t>
  </si>
  <si>
    <t>East Flanders</t>
  </si>
  <si>
    <t>When looking for a game for travel or vacation, When looking for a new game to play with friends or family, When recommended by friends or family, When visiting a game store, When a new game is released, During sales or promotions, After reading positive reviews or seeing good ratings</t>
  </si>
  <si>
    <t>When looking for a game for travel or vacation, When looking for a new game to play with friends or family, When visiting a game store, After reading positive reviews or seeing good ratings</t>
  </si>
  <si>
    <t>When looking for a game for travel or vacation, When looking for a new game to play with friends or family, When recommended by friends or family, When a new game is released, After reading positive reviews or seeing good ratings</t>
  </si>
  <si>
    <t>When looking for a game for travel or vacation, As a gift for someone else, When looking for a new game to play with friends or family, When visiting a game store, During sales or promotions</t>
  </si>
  <si>
    <t>Online stores (e.g., Amazon, eBay), Bookstores, Everywhere</t>
  </si>
  <si>
    <t>When looking for a game for travel or vacation, When recommended by friends or family, During sales or promotions, After reading positive reviews or seeing good ratings</t>
  </si>
  <si>
    <t>When looking for a game for travel or vacation, When looking for a new game to play with friends or family, When recommended by friends or family, When visiting a game store, During sales or promotions, After reading positive reviews or seeing good ratings</t>
  </si>
  <si>
    <t>As a gift for someone else, When recommended by friends or family, During sales or promotions, After reading positive reviews or seeing good ratings</t>
  </si>
  <si>
    <t>When looking for a game for travel or vacation, As a gift for someone else, When looking for a new game to play with friends or family, When visiting a game store, When a new game is released, After reading positive reviews or seeing good ratings</t>
  </si>
  <si>
    <t>When looking for a game for travel or vacation, When looking for a new game to play with friends or family, When recommended by friends or family, When visiting a game store, When a new game is released, After reading positive reviews or seeing good ratings</t>
  </si>
  <si>
    <t>Suisse</t>
  </si>
  <si>
    <t>Uno, Jungle Speed, Exploding kittens</t>
  </si>
  <si>
    <t>When looking for a game for travel or vacation, When recommended by friends or family</t>
  </si>
  <si>
    <t>Stay in shape can make it seem like there is physical activity involved</t>
  </si>
  <si>
    <t>15.936</t>
  </si>
  <si>
    <t>Étiquettes de lignes</t>
  </si>
  <si>
    <t>(vide)</t>
  </si>
  <si>
    <t>Total général</t>
  </si>
  <si>
    <t>Moyenne de How much would you be willing to pay for Form Up?</t>
  </si>
  <si>
    <t>Correlation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</si>
</sst>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_);[Red]\(#,##0\ &quot;€&quot;\)"/>
    <numFmt numFmtId="44" formatCode="_ * #,##0.00_)\ &quot;€&quot;_ ;_ * \(#,##0.00\)\ &quot;€&quot;_ ;_ * &quot;-&quot;??_)\ &quot;€&quot;_ ;_ @_ "/>
    <numFmt numFmtId="164" formatCode="0.0%"/>
    <numFmt numFmtId="165" formatCode="_-* #,##0.00\ [$€-80C]_-;\-* #,##0.00\ [$€-80C]_-;_-* &quot;-&quot;??\ [$€-80C]_-;_-@_-"/>
    <numFmt numFmtId="166" formatCode="[$€-2]\ #,##0;[Red]\-[$€-2]\ #,##0"/>
  </numFmts>
  <fonts count="24" x14ac:knownFonts="1"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theme="1"/>
      <name val="Calibri"/>
      <family val="2"/>
    </font>
    <font>
      <b/>
      <sz val="11"/>
      <color rgb="FFFFFFFF"/>
      <name val="Aptos Narrow"/>
    </font>
    <font>
      <sz val="11"/>
      <color rgb="FF000000"/>
      <name val="Aptos Narrow"/>
    </font>
    <font>
      <sz val="11"/>
      <color rgb="FF000000"/>
      <name val="Times New Roman"/>
      <family val="1"/>
    </font>
    <font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theme="0"/>
      <name val="Calibri"/>
      <family val="2"/>
    </font>
    <font>
      <b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2"/>
      <color theme="0"/>
      <name val="Aptos Narrow"/>
      <scheme val="minor"/>
    </font>
    <font>
      <b/>
      <sz val="12"/>
      <color theme="1"/>
      <name val="Aptos Narrow"/>
      <scheme val="minor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FFFFFF"/>
      <name val="Calibri"/>
      <family val="2"/>
    </font>
    <font>
      <sz val="12"/>
      <color theme="1"/>
      <name val="Aptos Narrow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FFFFFF"/>
      <name val="Arial"/>
      <family val="2"/>
    </font>
    <font>
      <b/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4472C4"/>
        <bgColor rgb="FF000000"/>
      </patternFill>
    </fill>
    <fill>
      <patternFill patternType="solid">
        <fgColor rgb="FF8EA9DB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rgb="FFFF0000"/>
        <bgColor indexed="64"/>
      </patternFill>
    </fill>
  </fills>
  <borders count="27">
    <border>
      <left/>
      <right/>
      <top/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56">
    <xf numFmtId="0" fontId="0" fillId="0" borderId="0" xfId="0"/>
    <xf numFmtId="10" fontId="0" fillId="0" borderId="0" xfId="0" applyNumberFormat="1"/>
    <xf numFmtId="164" fontId="0" fillId="0" borderId="0" xfId="0" applyNumberFormat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0" borderId="0" xfId="0" applyFont="1"/>
    <xf numFmtId="0" fontId="9" fillId="0" borderId="8" xfId="0" applyFont="1" applyBorder="1"/>
    <xf numFmtId="0" fontId="12" fillId="5" borderId="8" xfId="0" applyFont="1" applyFill="1" applyBorder="1"/>
    <xf numFmtId="0" fontId="12" fillId="5" borderId="17" xfId="0" applyFont="1" applyFill="1" applyBorder="1"/>
    <xf numFmtId="0" fontId="3" fillId="0" borderId="8" xfId="0" applyFont="1" applyBorder="1"/>
    <xf numFmtId="0" fontId="3" fillId="6" borderId="8" xfId="0" applyFont="1" applyFill="1" applyBorder="1"/>
    <xf numFmtId="0" fontId="12" fillId="5" borderId="16" xfId="0" applyFont="1" applyFill="1" applyBorder="1"/>
    <xf numFmtId="0" fontId="11" fillId="5" borderId="16" xfId="0" applyFont="1" applyFill="1" applyBorder="1"/>
    <xf numFmtId="0" fontId="13" fillId="0" borderId="0" xfId="0" applyFont="1"/>
    <xf numFmtId="0" fontId="13" fillId="7" borderId="18" xfId="0" applyFont="1" applyFill="1" applyBorder="1"/>
    <xf numFmtId="0" fontId="3" fillId="7" borderId="18" xfId="0" applyFont="1" applyFill="1" applyBorder="1"/>
    <xf numFmtId="0" fontId="13" fillId="0" borderId="16" xfId="0" applyFont="1" applyBorder="1" applyAlignment="1">
      <alignment horizontal="left"/>
    </xf>
    <xf numFmtId="0" fontId="3" fillId="0" borderId="16" xfId="0" applyFont="1" applyBorder="1"/>
    <xf numFmtId="0" fontId="13" fillId="0" borderId="8" xfId="0" applyFont="1" applyBorder="1" applyAlignment="1">
      <alignment horizontal="left"/>
    </xf>
    <xf numFmtId="0" fontId="0" fillId="3" borderId="0" xfId="0" applyFill="1"/>
    <xf numFmtId="0" fontId="0" fillId="3" borderId="12" xfId="0" applyFill="1" applyBorder="1"/>
    <xf numFmtId="0" fontId="0" fillId="3" borderId="13" xfId="0" applyFill="1" applyBorder="1"/>
    <xf numFmtId="0" fontId="12" fillId="2" borderId="8" xfId="0" applyFont="1" applyFill="1" applyBorder="1"/>
    <xf numFmtId="0" fontId="2" fillId="2" borderId="8" xfId="0" applyFont="1" applyFill="1" applyBorder="1"/>
    <xf numFmtId="0" fontId="13" fillId="3" borderId="8" xfId="0" applyFont="1" applyFill="1" applyBorder="1"/>
    <xf numFmtId="0" fontId="0" fillId="0" borderId="8" xfId="0" applyBorder="1"/>
    <xf numFmtId="0" fontId="14" fillId="2" borderId="9" xfId="0" applyFont="1" applyFill="1" applyBorder="1"/>
    <xf numFmtId="0" fontId="15" fillId="3" borderId="12" xfId="0" applyFont="1" applyFill="1" applyBorder="1"/>
    <xf numFmtId="0" fontId="15" fillId="3" borderId="14" xfId="0" applyFont="1" applyFill="1" applyBorder="1"/>
    <xf numFmtId="0" fontId="15" fillId="0" borderId="0" xfId="0" applyFont="1"/>
    <xf numFmtId="44" fontId="0" fillId="0" borderId="15" xfId="1" applyFont="1" applyBorder="1"/>
    <xf numFmtId="0" fontId="12" fillId="2" borderId="19" xfId="0" applyFont="1" applyFill="1" applyBorder="1" applyAlignment="1">
      <alignment vertical="center"/>
    </xf>
    <xf numFmtId="0" fontId="12" fillId="2" borderId="19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vertical="center"/>
    </xf>
    <xf numFmtId="44" fontId="3" fillId="3" borderId="19" xfId="1" applyFont="1" applyFill="1" applyBorder="1" applyAlignment="1">
      <alignment horizontal="right" vertical="center"/>
    </xf>
    <xf numFmtId="0" fontId="13" fillId="4" borderId="19" xfId="0" applyFont="1" applyFill="1" applyBorder="1" applyAlignment="1">
      <alignment vertical="center"/>
    </xf>
    <xf numFmtId="44" fontId="3" fillId="4" borderId="19" xfId="1" applyFont="1" applyFill="1" applyBorder="1" applyAlignment="1">
      <alignment horizontal="right" vertical="center"/>
    </xf>
    <xf numFmtId="44" fontId="11" fillId="2" borderId="19" xfId="1" applyFont="1" applyFill="1" applyBorder="1" applyAlignment="1">
      <alignment horizontal="right" vertical="center"/>
    </xf>
    <xf numFmtId="0" fontId="2" fillId="8" borderId="0" xfId="0" applyFont="1" applyFill="1"/>
    <xf numFmtId="0" fontId="0" fillId="0" borderId="0" xfId="0" applyAlignment="1">
      <alignment vertical="center" wrapText="1"/>
    </xf>
    <xf numFmtId="6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" fontId="0" fillId="0" borderId="0" xfId="0" applyNumberFormat="1" applyAlignment="1">
      <alignment horizontal="center" vertical="center" wrapText="1"/>
    </xf>
    <xf numFmtId="0" fontId="13" fillId="4" borderId="19" xfId="0" applyFont="1" applyFill="1" applyBorder="1" applyAlignment="1">
      <alignment horizontal="left" vertical="center"/>
    </xf>
    <xf numFmtId="0" fontId="13" fillId="3" borderId="19" xfId="0" applyFont="1" applyFill="1" applyBorder="1" applyAlignment="1">
      <alignment horizontal="left" vertical="center"/>
    </xf>
    <xf numFmtId="44" fontId="0" fillId="3" borderId="19" xfId="0" applyNumberFormat="1" applyFill="1" applyBorder="1"/>
    <xf numFmtId="44" fontId="0" fillId="4" borderId="19" xfId="0" applyNumberFormat="1" applyFill="1" applyBorder="1"/>
    <xf numFmtId="0" fontId="12" fillId="2" borderId="23" xfId="0" applyFont="1" applyFill="1" applyBorder="1" applyAlignment="1">
      <alignment horizontal="center" vertical="center"/>
    </xf>
    <xf numFmtId="0" fontId="14" fillId="2" borderId="19" xfId="0" applyFont="1" applyFill="1" applyBorder="1"/>
    <xf numFmtId="0" fontId="15" fillId="3" borderId="19" xfId="0" applyFont="1" applyFill="1" applyBorder="1"/>
    <xf numFmtId="0" fontId="0" fillId="3" borderId="19" xfId="0" applyFill="1" applyBorder="1"/>
    <xf numFmtId="44" fontId="0" fillId="4" borderId="19" xfId="1" applyFont="1" applyFill="1" applyBorder="1"/>
    <xf numFmtId="44" fontId="0" fillId="3" borderId="24" xfId="0" applyNumberFormat="1" applyFill="1" applyBorder="1"/>
    <xf numFmtId="2" fontId="0" fillId="0" borderId="0" xfId="0" applyNumberFormat="1"/>
    <xf numFmtId="1" fontId="0" fillId="0" borderId="0" xfId="0" applyNumberFormat="1"/>
    <xf numFmtId="44" fontId="3" fillId="4" borderId="23" xfId="1" applyFont="1" applyFill="1" applyBorder="1" applyAlignment="1">
      <alignment horizontal="right" vertical="center"/>
    </xf>
    <xf numFmtId="44" fontId="0" fillId="0" borderId="0" xfId="0" applyNumberFormat="1"/>
    <xf numFmtId="0" fontId="3" fillId="4" borderId="19" xfId="0" applyFont="1" applyFill="1" applyBorder="1"/>
    <xf numFmtId="0" fontId="3" fillId="3" borderId="19" xfId="0" applyFont="1" applyFill="1" applyBorder="1"/>
    <xf numFmtId="44" fontId="3" fillId="4" borderId="19" xfId="0" applyNumberFormat="1" applyFont="1" applyFill="1" applyBorder="1"/>
    <xf numFmtId="44" fontId="3" fillId="3" borderId="19" xfId="1" applyFont="1" applyFill="1" applyBorder="1"/>
    <xf numFmtId="0" fontId="12" fillId="2" borderId="19" xfId="0" applyFont="1" applyFill="1" applyBorder="1"/>
    <xf numFmtId="44" fontId="11" fillId="2" borderId="19" xfId="1" applyFont="1" applyFill="1" applyBorder="1"/>
    <xf numFmtId="0" fontId="12" fillId="8" borderId="0" xfId="0" applyFont="1" applyFill="1"/>
    <xf numFmtId="44" fontId="3" fillId="4" borderId="19" xfId="1" applyFont="1" applyFill="1" applyBorder="1"/>
    <xf numFmtId="0" fontId="2" fillId="2" borderId="19" xfId="0" applyFont="1" applyFill="1" applyBorder="1"/>
    <xf numFmtId="0" fontId="13" fillId="4" borderId="19" xfId="0" applyFont="1" applyFill="1" applyBorder="1"/>
    <xf numFmtId="0" fontId="0" fillId="4" borderId="19" xfId="0" applyFill="1" applyBorder="1"/>
    <xf numFmtId="0" fontId="13" fillId="3" borderId="19" xfId="0" applyFont="1" applyFill="1" applyBorder="1"/>
    <xf numFmtId="165" fontId="0" fillId="3" borderId="0" xfId="0" applyNumberFormat="1" applyFill="1"/>
    <xf numFmtId="165" fontId="10" fillId="11" borderId="0" xfId="0" applyNumberFormat="1" applyFont="1" applyFill="1"/>
    <xf numFmtId="165" fontId="0" fillId="4" borderId="0" xfId="0" applyNumberFormat="1" applyFill="1"/>
    <xf numFmtId="165" fontId="0" fillId="0" borderId="0" xfId="0" applyNumberFormat="1"/>
    <xf numFmtId="165" fontId="0" fillId="3" borderId="19" xfId="0" applyNumberFormat="1" applyFill="1" applyBorder="1"/>
    <xf numFmtId="165" fontId="0" fillId="4" borderId="19" xfId="0" applyNumberFormat="1" applyFill="1" applyBorder="1"/>
    <xf numFmtId="165" fontId="2" fillId="2" borderId="19" xfId="0" applyNumberFormat="1" applyFont="1" applyFill="1" applyBorder="1"/>
    <xf numFmtId="165" fontId="0" fillId="3" borderId="23" xfId="0" applyNumberFormat="1" applyFill="1" applyBorder="1"/>
    <xf numFmtId="165" fontId="0" fillId="4" borderId="23" xfId="0" applyNumberFormat="1" applyFill="1" applyBorder="1"/>
    <xf numFmtId="165" fontId="10" fillId="11" borderId="23" xfId="0" applyNumberFormat="1" applyFont="1" applyFill="1" applyBorder="1"/>
    <xf numFmtId="0" fontId="0" fillId="4" borderId="24" xfId="0" applyFill="1" applyBorder="1"/>
    <xf numFmtId="0" fontId="10" fillId="11" borderId="24" xfId="0" applyFont="1" applyFill="1" applyBorder="1"/>
    <xf numFmtId="165" fontId="0" fillId="4" borderId="24" xfId="0" applyNumberFormat="1" applyFill="1" applyBorder="1"/>
    <xf numFmtId="165" fontId="10" fillId="11" borderId="24" xfId="0" applyNumberFormat="1" applyFont="1" applyFill="1" applyBorder="1"/>
    <xf numFmtId="0" fontId="2" fillId="2" borderId="25" xfId="0" applyFont="1" applyFill="1" applyBorder="1"/>
    <xf numFmtId="0" fontId="0" fillId="3" borderId="24" xfId="0" applyFill="1" applyBorder="1"/>
    <xf numFmtId="165" fontId="0" fillId="3" borderId="24" xfId="0" applyNumberFormat="1" applyFill="1" applyBorder="1"/>
    <xf numFmtId="44" fontId="11" fillId="2" borderId="19" xfId="0" applyNumberFormat="1" applyFont="1" applyFill="1" applyBorder="1"/>
    <xf numFmtId="44" fontId="0" fillId="0" borderId="8" xfId="1" applyFont="1" applyBorder="1"/>
    <xf numFmtId="0" fontId="8" fillId="2" borderId="8" xfId="0" applyFont="1" applyFill="1" applyBorder="1"/>
    <xf numFmtId="0" fontId="9" fillId="3" borderId="8" xfId="0" applyFont="1" applyFill="1" applyBorder="1"/>
    <xf numFmtId="44" fontId="0" fillId="3" borderId="8" xfId="1" applyFont="1" applyFill="1" applyBorder="1"/>
    <xf numFmtId="44" fontId="8" fillId="2" borderId="8" xfId="1" applyFont="1" applyFill="1" applyBorder="1"/>
    <xf numFmtId="0" fontId="17" fillId="0" borderId="0" xfId="0" applyFont="1"/>
    <xf numFmtId="0" fontId="14" fillId="8" borderId="0" xfId="0" applyFont="1" applyFill="1"/>
    <xf numFmtId="9" fontId="0" fillId="0" borderId="0" xfId="0" applyNumberFormat="1"/>
    <xf numFmtId="0" fontId="2" fillId="0" borderId="19" xfId="0" applyFont="1" applyBorder="1"/>
    <xf numFmtId="44" fontId="17" fillId="0" borderId="19" xfId="0" applyNumberFormat="1" applyFont="1" applyBorder="1"/>
    <xf numFmtId="0" fontId="18" fillId="9" borderId="19" xfId="0" applyFont="1" applyFill="1" applyBorder="1"/>
    <xf numFmtId="0" fontId="8" fillId="2" borderId="19" xfId="0" applyFont="1" applyFill="1" applyBorder="1"/>
    <xf numFmtId="0" fontId="16" fillId="10" borderId="19" xfId="0" applyFont="1" applyFill="1" applyBorder="1"/>
    <xf numFmtId="44" fontId="17" fillId="10" borderId="19" xfId="0" applyNumberFormat="1" applyFont="1" applyFill="1" applyBorder="1"/>
    <xf numFmtId="0" fontId="16" fillId="0" borderId="19" xfId="0" applyFont="1" applyBorder="1"/>
    <xf numFmtId="0" fontId="16" fillId="4" borderId="19" xfId="0" applyFont="1" applyFill="1" applyBorder="1"/>
    <xf numFmtId="44" fontId="17" fillId="4" borderId="19" xfId="0" applyNumberFormat="1" applyFont="1" applyFill="1" applyBorder="1"/>
    <xf numFmtId="44" fontId="18" fillId="9" borderId="19" xfId="0" applyNumberFormat="1" applyFont="1" applyFill="1" applyBorder="1"/>
    <xf numFmtId="0" fontId="0" fillId="4" borderId="19" xfId="0" applyFill="1" applyBorder="1" applyAlignment="1">
      <alignment horizontal="right"/>
    </xf>
    <xf numFmtId="0" fontId="19" fillId="4" borderId="19" xfId="0" applyFont="1" applyFill="1" applyBorder="1" applyAlignment="1">
      <alignment horizontal="center"/>
    </xf>
    <xf numFmtId="0" fontId="19" fillId="3" borderId="19" xfId="0" applyFont="1" applyFill="1" applyBorder="1" applyAlignment="1">
      <alignment horizontal="center"/>
    </xf>
    <xf numFmtId="0" fontId="0" fillId="12" borderId="0" xfId="0" applyFill="1"/>
    <xf numFmtId="44" fontId="0" fillId="12" borderId="0" xfId="0" applyNumberFormat="1" applyFill="1"/>
    <xf numFmtId="9" fontId="19" fillId="4" borderId="19" xfId="2" applyFont="1" applyFill="1" applyBorder="1"/>
    <xf numFmtId="9" fontId="19" fillId="3" borderId="19" xfId="2" applyFont="1" applyFill="1" applyBorder="1"/>
    <xf numFmtId="0" fontId="9" fillId="3" borderId="20" xfId="0" applyFont="1" applyFill="1" applyBorder="1"/>
    <xf numFmtId="0" fontId="9" fillId="4" borderId="20" xfId="0" applyFont="1" applyFill="1" applyBorder="1"/>
    <xf numFmtId="9" fontId="0" fillId="3" borderId="19" xfId="2" applyFont="1" applyFill="1" applyBorder="1"/>
    <xf numFmtId="44" fontId="14" fillId="2" borderId="19" xfId="0" applyNumberFormat="1" applyFont="1" applyFill="1" applyBorder="1"/>
    <xf numFmtId="44" fontId="0" fillId="3" borderId="19" xfId="1" applyFont="1" applyFill="1" applyBorder="1"/>
    <xf numFmtId="0" fontId="9" fillId="4" borderId="26" xfId="0" applyFont="1" applyFill="1" applyBorder="1"/>
    <xf numFmtId="9" fontId="19" fillId="4" borderId="26" xfId="2" applyFont="1" applyFill="1" applyBorder="1" applyAlignment="1">
      <alignment horizontal="center"/>
    </xf>
    <xf numFmtId="9" fontId="19" fillId="4" borderId="26" xfId="2" applyFont="1" applyFill="1" applyBorder="1"/>
    <xf numFmtId="0" fontId="0" fillId="3" borderId="19" xfId="0" applyFill="1" applyBorder="1" applyAlignment="1">
      <alignment horizontal="center"/>
    </xf>
    <xf numFmtId="0" fontId="20" fillId="0" borderId="0" xfId="0" applyFont="1"/>
    <xf numFmtId="22" fontId="20" fillId="0" borderId="0" xfId="0" applyNumberFormat="1" applyFont="1"/>
    <xf numFmtId="166" fontId="20" fillId="0" borderId="0" xfId="0" applyNumberFormat="1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4" fillId="2" borderId="7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11" fillId="5" borderId="8" xfId="0" applyFont="1" applyFill="1" applyBorder="1" applyAlignment="1">
      <alignment horizontal="center"/>
    </xf>
    <xf numFmtId="0" fontId="12" fillId="2" borderId="1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12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</cellXfs>
  <cellStyles count="3">
    <cellStyle name="Monétaire" xfId="1" builtinId="4"/>
    <cellStyle name="Normal" xfId="0" builtinId="0"/>
    <cellStyle name="Pourcentage" xfId="2" builtinId="5"/>
  </cellStyles>
  <dxfs count="22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alignment horizontal="general" vertical="top" textRotation="0" indent="0" justifyLastLine="0" shrinkToFit="0" readingOrder="0"/>
    </dxf>
  </dxfs>
  <tableStyles count="0" defaultTableStyle="TableStyleMedium2" defaultPivotStyle="PivotStyleLight16"/>
  <colors>
    <mruColors>
      <color rgb="FFB4C6E7"/>
      <color rgb="FF4472C4"/>
      <color rgb="FFD9E2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Porter!$B$2:$B$6</c:f>
              <c:strCache>
                <c:ptCount val="5"/>
                <c:pt idx="0">
                  <c:v>Industry rivalry</c:v>
                </c:pt>
                <c:pt idx="1">
                  <c:v>Threat of substitutes</c:v>
                </c:pt>
                <c:pt idx="2">
                  <c:v>Threat of new entrants</c:v>
                </c:pt>
                <c:pt idx="3">
                  <c:v>Bargaining power of buyers</c:v>
                </c:pt>
                <c:pt idx="4">
                  <c:v>Bargaining power of suppliers</c:v>
                </c:pt>
              </c:strCache>
            </c:strRef>
          </c:cat>
          <c:val>
            <c:numRef>
              <c:f>Porter!$C$2:$C$6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F9-1446-BBAB-251EB8C9E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6630144"/>
        <c:axId val="817188512"/>
      </c:radarChart>
      <c:catAx>
        <c:axId val="80663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17188512"/>
        <c:crosses val="autoZero"/>
        <c:auto val="1"/>
        <c:lblAlgn val="ctr"/>
        <c:lblOffset val="100"/>
        <c:noMultiLvlLbl val="0"/>
      </c:catAx>
      <c:valAx>
        <c:axId val="817188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0663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12700</xdr:rowOff>
    </xdr:from>
    <xdr:to>
      <xdr:col>9</xdr:col>
      <xdr:colOff>463550</xdr:colOff>
      <xdr:row>14</xdr:row>
      <xdr:rowOff>114300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657AD606-A301-D438-E085-99DD6E1D15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elphinemertens/Downloads/Plan-financier-sce&#769;nario-neutre-alpha-123.xlsx" TargetMode="External"/><Relationship Id="rId1" Type="http://schemas.openxmlformats.org/officeDocument/2006/relationships/externalLinkPath" Target="/Users/delphinemertens/Downloads/Plan-financier-sce&#769;nario-neutre-alpha-1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°Porter"/>
      <sheetName val="resumé"/>
      <sheetName val="sales forecast"/>
      <sheetName val="sales per month"/>
      <sheetName val="resumé2"/>
      <sheetName val="Cost forecast 2"/>
      <sheetName val="Compte de résultat"/>
      <sheetName val="Bilan"/>
      <sheetName val="Budget de trésorerie"/>
      <sheetName val="Costs Forecast"/>
      <sheetName val="Compétition"/>
      <sheetName val="Costs of ingredients"/>
      <sheetName val="archive costs"/>
      <sheetName val="Gantt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5501.584305092591" createdVersion="8" refreshedVersion="8" minRefreshableVersion="3" recordCount="226" xr:uid="{67BD0F06-5543-4048-87DF-3844948FDE93}">
  <cacheSource type="worksheet">
    <worksheetSource ref="A1:B1048576" sheet="Prices - demographic"/>
  </cacheSource>
  <cacheFields count="2">
    <cacheField name="How much would you be willing to pay for Form Up?" numFmtId="0">
      <sharedItems containsBlank="1" containsMixedTypes="1" containsNumber="1" containsInteger="1" minValue="10" maxValue="20" count="8">
        <n v="12"/>
        <n v="10"/>
        <n v="14"/>
        <n v="16"/>
        <n v="18"/>
        <n v="20"/>
        <s v="15.936"/>
        <m/>
      </sharedItems>
    </cacheField>
    <cacheField name="Gender" numFmtId="0">
      <sharedItems containsBlank="1" count="3">
        <s v="Female"/>
        <s v="Mal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5501.584984027781" createdVersion="8" refreshedVersion="8" minRefreshableVersion="3" recordCount="226" xr:uid="{A52A6540-9BFD-B14C-A70C-5B942E2E3439}">
  <cacheSource type="worksheet">
    <worksheetSource ref="A1:F1048576" sheet="Prices - demographic"/>
  </cacheSource>
  <cacheFields count="6">
    <cacheField name="How much would you be willing to pay for Form Up?" numFmtId="0">
      <sharedItems containsBlank="1" containsMixedTypes="1" containsNumber="1" containsInteger="1" minValue="10" maxValue="20" count="8">
        <n v="12"/>
        <n v="10"/>
        <n v="14"/>
        <n v="16"/>
        <n v="18"/>
        <n v="20"/>
        <s v="15.936"/>
        <m/>
      </sharedItems>
    </cacheField>
    <cacheField name="Gender" numFmtId="0">
      <sharedItems containsBlank="1"/>
    </cacheField>
    <cacheField name="What is your age?" numFmtId="0">
      <sharedItems containsBlank="1" count="6">
        <s v="18 - 25 years old"/>
        <s v="56 - 65 years old"/>
        <s v="26 - 35 years old"/>
        <s v="36 - 45 years old"/>
        <s v="46 - 55 years old"/>
        <m/>
      </sharedItems>
    </cacheField>
    <cacheField name="Where do you live?" numFmtId="0">
      <sharedItems containsBlank="1" count="10">
        <s v="Flemish Brabant"/>
        <s v="Brussels"/>
        <s v="Walloon Brabant"/>
        <s v="France (North)"/>
        <s v="nanterre"/>
        <s v="West Flanders"/>
        <s v="Antwerp"/>
        <s v="East Flanders"/>
        <s v="Suisse"/>
        <m/>
      </sharedItems>
    </cacheField>
    <cacheField name="You are a" numFmtId="0">
      <sharedItems containsBlank="1" count="6">
        <s v="Student"/>
        <s v="Employer/Entrepreneur"/>
        <s v="Employee"/>
        <s v="Unemployed"/>
        <s v="Retired"/>
        <m/>
      </sharedItems>
    </cacheField>
    <cacheField name="Status" numFmtId="0">
      <sharedItems containsBlank="1" count="4">
        <s v="Single"/>
        <s v="Couple living together"/>
        <s v="With children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6">
  <r>
    <x v="0"/>
    <x v="0"/>
  </r>
  <r>
    <x v="0"/>
    <x v="0"/>
  </r>
  <r>
    <x v="0"/>
    <x v="0"/>
  </r>
  <r>
    <x v="1"/>
    <x v="0"/>
  </r>
  <r>
    <x v="2"/>
    <x v="1"/>
  </r>
  <r>
    <x v="2"/>
    <x v="1"/>
  </r>
  <r>
    <x v="1"/>
    <x v="0"/>
  </r>
  <r>
    <x v="2"/>
    <x v="1"/>
  </r>
  <r>
    <x v="2"/>
    <x v="1"/>
  </r>
  <r>
    <x v="3"/>
    <x v="0"/>
  </r>
  <r>
    <x v="0"/>
    <x v="0"/>
  </r>
  <r>
    <x v="2"/>
    <x v="0"/>
  </r>
  <r>
    <x v="0"/>
    <x v="1"/>
  </r>
  <r>
    <x v="3"/>
    <x v="0"/>
  </r>
  <r>
    <x v="3"/>
    <x v="0"/>
  </r>
  <r>
    <x v="2"/>
    <x v="0"/>
  </r>
  <r>
    <x v="2"/>
    <x v="0"/>
  </r>
  <r>
    <x v="2"/>
    <x v="0"/>
  </r>
  <r>
    <x v="3"/>
    <x v="1"/>
  </r>
  <r>
    <x v="3"/>
    <x v="0"/>
  </r>
  <r>
    <x v="3"/>
    <x v="0"/>
  </r>
  <r>
    <x v="3"/>
    <x v="0"/>
  </r>
  <r>
    <x v="2"/>
    <x v="1"/>
  </r>
  <r>
    <x v="3"/>
    <x v="0"/>
  </r>
  <r>
    <x v="1"/>
    <x v="1"/>
  </r>
  <r>
    <x v="1"/>
    <x v="1"/>
  </r>
  <r>
    <x v="3"/>
    <x v="0"/>
  </r>
  <r>
    <x v="4"/>
    <x v="0"/>
  </r>
  <r>
    <x v="3"/>
    <x v="0"/>
  </r>
  <r>
    <x v="3"/>
    <x v="1"/>
  </r>
  <r>
    <x v="3"/>
    <x v="1"/>
  </r>
  <r>
    <x v="2"/>
    <x v="1"/>
  </r>
  <r>
    <x v="4"/>
    <x v="1"/>
  </r>
  <r>
    <x v="3"/>
    <x v="1"/>
  </r>
  <r>
    <x v="0"/>
    <x v="1"/>
  </r>
  <r>
    <x v="5"/>
    <x v="0"/>
  </r>
  <r>
    <x v="1"/>
    <x v="0"/>
  </r>
  <r>
    <x v="4"/>
    <x v="1"/>
  </r>
  <r>
    <x v="4"/>
    <x v="0"/>
  </r>
  <r>
    <x v="4"/>
    <x v="0"/>
  </r>
  <r>
    <x v="4"/>
    <x v="1"/>
  </r>
  <r>
    <x v="4"/>
    <x v="1"/>
  </r>
  <r>
    <x v="4"/>
    <x v="1"/>
  </r>
  <r>
    <x v="4"/>
    <x v="1"/>
  </r>
  <r>
    <x v="4"/>
    <x v="1"/>
  </r>
  <r>
    <x v="3"/>
    <x v="0"/>
  </r>
  <r>
    <x v="3"/>
    <x v="0"/>
  </r>
  <r>
    <x v="2"/>
    <x v="1"/>
  </r>
  <r>
    <x v="0"/>
    <x v="0"/>
  </r>
  <r>
    <x v="3"/>
    <x v="1"/>
  </r>
  <r>
    <x v="4"/>
    <x v="1"/>
  </r>
  <r>
    <x v="4"/>
    <x v="0"/>
  </r>
  <r>
    <x v="4"/>
    <x v="1"/>
  </r>
  <r>
    <x v="4"/>
    <x v="0"/>
  </r>
  <r>
    <x v="5"/>
    <x v="0"/>
  </r>
  <r>
    <x v="3"/>
    <x v="0"/>
  </r>
  <r>
    <x v="5"/>
    <x v="0"/>
  </r>
  <r>
    <x v="0"/>
    <x v="0"/>
  </r>
  <r>
    <x v="5"/>
    <x v="0"/>
  </r>
  <r>
    <x v="2"/>
    <x v="1"/>
  </r>
  <r>
    <x v="2"/>
    <x v="1"/>
  </r>
  <r>
    <x v="3"/>
    <x v="0"/>
  </r>
  <r>
    <x v="3"/>
    <x v="0"/>
  </r>
  <r>
    <x v="2"/>
    <x v="0"/>
  </r>
  <r>
    <x v="2"/>
    <x v="1"/>
  </r>
  <r>
    <x v="4"/>
    <x v="1"/>
  </r>
  <r>
    <x v="2"/>
    <x v="0"/>
  </r>
  <r>
    <x v="3"/>
    <x v="1"/>
  </r>
  <r>
    <x v="5"/>
    <x v="0"/>
  </r>
  <r>
    <x v="3"/>
    <x v="0"/>
  </r>
  <r>
    <x v="4"/>
    <x v="0"/>
  </r>
  <r>
    <x v="3"/>
    <x v="0"/>
  </r>
  <r>
    <x v="4"/>
    <x v="0"/>
  </r>
  <r>
    <x v="3"/>
    <x v="0"/>
  </r>
  <r>
    <x v="4"/>
    <x v="0"/>
  </r>
  <r>
    <x v="3"/>
    <x v="0"/>
  </r>
  <r>
    <x v="4"/>
    <x v="1"/>
  </r>
  <r>
    <x v="3"/>
    <x v="1"/>
  </r>
  <r>
    <x v="4"/>
    <x v="1"/>
  </r>
  <r>
    <x v="3"/>
    <x v="0"/>
  </r>
  <r>
    <x v="3"/>
    <x v="0"/>
  </r>
  <r>
    <x v="3"/>
    <x v="0"/>
  </r>
  <r>
    <x v="4"/>
    <x v="0"/>
  </r>
  <r>
    <x v="4"/>
    <x v="0"/>
  </r>
  <r>
    <x v="4"/>
    <x v="0"/>
  </r>
  <r>
    <x v="3"/>
    <x v="0"/>
  </r>
  <r>
    <x v="3"/>
    <x v="1"/>
  </r>
  <r>
    <x v="4"/>
    <x v="1"/>
  </r>
  <r>
    <x v="4"/>
    <x v="0"/>
  </r>
  <r>
    <x v="3"/>
    <x v="0"/>
  </r>
  <r>
    <x v="3"/>
    <x v="0"/>
  </r>
  <r>
    <x v="4"/>
    <x v="0"/>
  </r>
  <r>
    <x v="3"/>
    <x v="0"/>
  </r>
  <r>
    <x v="4"/>
    <x v="0"/>
  </r>
  <r>
    <x v="4"/>
    <x v="1"/>
  </r>
  <r>
    <x v="3"/>
    <x v="1"/>
  </r>
  <r>
    <x v="3"/>
    <x v="0"/>
  </r>
  <r>
    <x v="4"/>
    <x v="0"/>
  </r>
  <r>
    <x v="3"/>
    <x v="1"/>
  </r>
  <r>
    <x v="4"/>
    <x v="1"/>
  </r>
  <r>
    <x v="4"/>
    <x v="0"/>
  </r>
  <r>
    <x v="3"/>
    <x v="0"/>
  </r>
  <r>
    <x v="4"/>
    <x v="1"/>
  </r>
  <r>
    <x v="3"/>
    <x v="1"/>
  </r>
  <r>
    <x v="4"/>
    <x v="1"/>
  </r>
  <r>
    <x v="3"/>
    <x v="0"/>
  </r>
  <r>
    <x v="4"/>
    <x v="0"/>
  </r>
  <r>
    <x v="3"/>
    <x v="1"/>
  </r>
  <r>
    <x v="3"/>
    <x v="0"/>
  </r>
  <r>
    <x v="4"/>
    <x v="1"/>
  </r>
  <r>
    <x v="3"/>
    <x v="1"/>
  </r>
  <r>
    <x v="4"/>
    <x v="0"/>
  </r>
  <r>
    <x v="3"/>
    <x v="0"/>
  </r>
  <r>
    <x v="3"/>
    <x v="0"/>
  </r>
  <r>
    <x v="3"/>
    <x v="0"/>
  </r>
  <r>
    <x v="4"/>
    <x v="0"/>
  </r>
  <r>
    <x v="4"/>
    <x v="0"/>
  </r>
  <r>
    <x v="3"/>
    <x v="1"/>
  </r>
  <r>
    <x v="4"/>
    <x v="0"/>
  </r>
  <r>
    <x v="3"/>
    <x v="1"/>
  </r>
  <r>
    <x v="5"/>
    <x v="0"/>
  </r>
  <r>
    <x v="1"/>
    <x v="0"/>
  </r>
  <r>
    <x v="0"/>
    <x v="0"/>
  </r>
  <r>
    <x v="3"/>
    <x v="0"/>
  </r>
  <r>
    <x v="1"/>
    <x v="1"/>
  </r>
  <r>
    <x v="6"/>
    <x v="2"/>
  </r>
  <r>
    <x v="3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  <r>
    <x v="7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6">
  <r>
    <x v="0"/>
    <s v="Female"/>
    <x v="0"/>
    <x v="0"/>
    <x v="0"/>
    <x v="0"/>
  </r>
  <r>
    <x v="0"/>
    <s v="Female"/>
    <x v="0"/>
    <x v="1"/>
    <x v="0"/>
    <x v="0"/>
  </r>
  <r>
    <x v="0"/>
    <s v="Female"/>
    <x v="0"/>
    <x v="0"/>
    <x v="0"/>
    <x v="0"/>
  </r>
  <r>
    <x v="1"/>
    <s v="Female"/>
    <x v="0"/>
    <x v="2"/>
    <x v="0"/>
    <x v="0"/>
  </r>
  <r>
    <x v="2"/>
    <s v="Male"/>
    <x v="1"/>
    <x v="0"/>
    <x v="1"/>
    <x v="1"/>
  </r>
  <r>
    <x v="2"/>
    <s v="Male"/>
    <x v="0"/>
    <x v="2"/>
    <x v="0"/>
    <x v="0"/>
  </r>
  <r>
    <x v="1"/>
    <s v="Female"/>
    <x v="2"/>
    <x v="0"/>
    <x v="2"/>
    <x v="2"/>
  </r>
  <r>
    <x v="2"/>
    <s v="Male"/>
    <x v="2"/>
    <x v="1"/>
    <x v="2"/>
    <x v="0"/>
  </r>
  <r>
    <x v="2"/>
    <s v="Male"/>
    <x v="2"/>
    <x v="1"/>
    <x v="2"/>
    <x v="0"/>
  </r>
  <r>
    <x v="3"/>
    <s v="Female"/>
    <x v="1"/>
    <x v="0"/>
    <x v="3"/>
    <x v="2"/>
  </r>
  <r>
    <x v="0"/>
    <s v="Female"/>
    <x v="2"/>
    <x v="1"/>
    <x v="2"/>
    <x v="0"/>
  </r>
  <r>
    <x v="2"/>
    <s v="Female"/>
    <x v="0"/>
    <x v="1"/>
    <x v="0"/>
    <x v="0"/>
  </r>
  <r>
    <x v="0"/>
    <s v="Male"/>
    <x v="0"/>
    <x v="0"/>
    <x v="0"/>
    <x v="0"/>
  </r>
  <r>
    <x v="3"/>
    <s v="Female"/>
    <x v="0"/>
    <x v="1"/>
    <x v="0"/>
    <x v="0"/>
  </r>
  <r>
    <x v="3"/>
    <s v="Female"/>
    <x v="2"/>
    <x v="1"/>
    <x v="2"/>
    <x v="0"/>
  </r>
  <r>
    <x v="2"/>
    <s v="Female"/>
    <x v="0"/>
    <x v="1"/>
    <x v="0"/>
    <x v="0"/>
  </r>
  <r>
    <x v="2"/>
    <s v="Female"/>
    <x v="0"/>
    <x v="2"/>
    <x v="0"/>
    <x v="0"/>
  </r>
  <r>
    <x v="2"/>
    <s v="Female"/>
    <x v="0"/>
    <x v="3"/>
    <x v="0"/>
    <x v="0"/>
  </r>
  <r>
    <x v="3"/>
    <s v="Male"/>
    <x v="0"/>
    <x v="1"/>
    <x v="0"/>
    <x v="0"/>
  </r>
  <r>
    <x v="3"/>
    <s v="Female"/>
    <x v="0"/>
    <x v="1"/>
    <x v="2"/>
    <x v="0"/>
  </r>
  <r>
    <x v="3"/>
    <s v="Female"/>
    <x v="2"/>
    <x v="1"/>
    <x v="2"/>
    <x v="0"/>
  </r>
  <r>
    <x v="3"/>
    <s v="Female"/>
    <x v="2"/>
    <x v="1"/>
    <x v="2"/>
    <x v="0"/>
  </r>
  <r>
    <x v="2"/>
    <s v="Male"/>
    <x v="0"/>
    <x v="2"/>
    <x v="0"/>
    <x v="0"/>
  </r>
  <r>
    <x v="3"/>
    <s v="Female"/>
    <x v="2"/>
    <x v="1"/>
    <x v="2"/>
    <x v="0"/>
  </r>
  <r>
    <x v="1"/>
    <s v="Male"/>
    <x v="0"/>
    <x v="2"/>
    <x v="0"/>
    <x v="0"/>
  </r>
  <r>
    <x v="1"/>
    <s v="Male"/>
    <x v="0"/>
    <x v="1"/>
    <x v="2"/>
    <x v="0"/>
  </r>
  <r>
    <x v="3"/>
    <s v="Female"/>
    <x v="2"/>
    <x v="1"/>
    <x v="2"/>
    <x v="0"/>
  </r>
  <r>
    <x v="4"/>
    <s v="Female"/>
    <x v="2"/>
    <x v="1"/>
    <x v="2"/>
    <x v="0"/>
  </r>
  <r>
    <x v="3"/>
    <s v="Female"/>
    <x v="2"/>
    <x v="1"/>
    <x v="2"/>
    <x v="0"/>
  </r>
  <r>
    <x v="3"/>
    <s v="Male"/>
    <x v="2"/>
    <x v="1"/>
    <x v="2"/>
    <x v="0"/>
  </r>
  <r>
    <x v="3"/>
    <s v="Male"/>
    <x v="2"/>
    <x v="1"/>
    <x v="2"/>
    <x v="0"/>
  </r>
  <r>
    <x v="2"/>
    <s v="Male"/>
    <x v="0"/>
    <x v="0"/>
    <x v="0"/>
    <x v="0"/>
  </r>
  <r>
    <x v="4"/>
    <s v="Male"/>
    <x v="3"/>
    <x v="1"/>
    <x v="1"/>
    <x v="2"/>
  </r>
  <r>
    <x v="3"/>
    <s v="Male"/>
    <x v="2"/>
    <x v="1"/>
    <x v="2"/>
    <x v="1"/>
  </r>
  <r>
    <x v="0"/>
    <s v="Male"/>
    <x v="0"/>
    <x v="4"/>
    <x v="0"/>
    <x v="0"/>
  </r>
  <r>
    <x v="5"/>
    <s v="Female"/>
    <x v="0"/>
    <x v="1"/>
    <x v="0"/>
    <x v="0"/>
  </r>
  <r>
    <x v="1"/>
    <s v="Female"/>
    <x v="0"/>
    <x v="1"/>
    <x v="0"/>
    <x v="0"/>
  </r>
  <r>
    <x v="4"/>
    <s v="Male"/>
    <x v="0"/>
    <x v="1"/>
    <x v="2"/>
    <x v="0"/>
  </r>
  <r>
    <x v="4"/>
    <s v="Female"/>
    <x v="0"/>
    <x v="1"/>
    <x v="2"/>
    <x v="0"/>
  </r>
  <r>
    <x v="4"/>
    <s v="Female"/>
    <x v="2"/>
    <x v="1"/>
    <x v="2"/>
    <x v="0"/>
  </r>
  <r>
    <x v="4"/>
    <s v="Male"/>
    <x v="2"/>
    <x v="1"/>
    <x v="2"/>
    <x v="0"/>
  </r>
  <r>
    <x v="4"/>
    <s v="Male"/>
    <x v="3"/>
    <x v="1"/>
    <x v="2"/>
    <x v="2"/>
  </r>
  <r>
    <x v="4"/>
    <s v="Male"/>
    <x v="3"/>
    <x v="1"/>
    <x v="2"/>
    <x v="2"/>
  </r>
  <r>
    <x v="4"/>
    <s v="Male"/>
    <x v="2"/>
    <x v="1"/>
    <x v="2"/>
    <x v="2"/>
  </r>
  <r>
    <x v="4"/>
    <s v="Male"/>
    <x v="2"/>
    <x v="0"/>
    <x v="2"/>
    <x v="1"/>
  </r>
  <r>
    <x v="3"/>
    <s v="Female"/>
    <x v="0"/>
    <x v="2"/>
    <x v="0"/>
    <x v="0"/>
  </r>
  <r>
    <x v="3"/>
    <s v="Female"/>
    <x v="0"/>
    <x v="2"/>
    <x v="0"/>
    <x v="0"/>
  </r>
  <r>
    <x v="2"/>
    <s v="Male"/>
    <x v="2"/>
    <x v="0"/>
    <x v="2"/>
    <x v="1"/>
  </r>
  <r>
    <x v="0"/>
    <s v="Female"/>
    <x v="0"/>
    <x v="1"/>
    <x v="2"/>
    <x v="0"/>
  </r>
  <r>
    <x v="3"/>
    <s v="Male"/>
    <x v="4"/>
    <x v="0"/>
    <x v="1"/>
    <x v="2"/>
  </r>
  <r>
    <x v="4"/>
    <s v="Male"/>
    <x v="3"/>
    <x v="0"/>
    <x v="2"/>
    <x v="2"/>
  </r>
  <r>
    <x v="4"/>
    <s v="Female"/>
    <x v="1"/>
    <x v="0"/>
    <x v="2"/>
    <x v="2"/>
  </r>
  <r>
    <x v="4"/>
    <s v="Male"/>
    <x v="2"/>
    <x v="1"/>
    <x v="2"/>
    <x v="2"/>
  </r>
  <r>
    <x v="4"/>
    <s v="Female"/>
    <x v="4"/>
    <x v="1"/>
    <x v="2"/>
    <x v="1"/>
  </r>
  <r>
    <x v="5"/>
    <s v="Female"/>
    <x v="3"/>
    <x v="0"/>
    <x v="2"/>
    <x v="1"/>
  </r>
  <r>
    <x v="3"/>
    <s v="Female"/>
    <x v="1"/>
    <x v="1"/>
    <x v="2"/>
    <x v="2"/>
  </r>
  <r>
    <x v="5"/>
    <s v="Female"/>
    <x v="2"/>
    <x v="1"/>
    <x v="2"/>
    <x v="1"/>
  </r>
  <r>
    <x v="0"/>
    <s v="Female"/>
    <x v="0"/>
    <x v="2"/>
    <x v="0"/>
    <x v="0"/>
  </r>
  <r>
    <x v="5"/>
    <s v="Female"/>
    <x v="2"/>
    <x v="1"/>
    <x v="2"/>
    <x v="1"/>
  </r>
  <r>
    <x v="2"/>
    <s v="Male"/>
    <x v="1"/>
    <x v="1"/>
    <x v="4"/>
    <x v="2"/>
  </r>
  <r>
    <x v="2"/>
    <s v="Male"/>
    <x v="1"/>
    <x v="1"/>
    <x v="4"/>
    <x v="2"/>
  </r>
  <r>
    <x v="3"/>
    <s v="Female"/>
    <x v="1"/>
    <x v="1"/>
    <x v="1"/>
    <x v="2"/>
  </r>
  <r>
    <x v="3"/>
    <s v="Female"/>
    <x v="2"/>
    <x v="1"/>
    <x v="2"/>
    <x v="1"/>
  </r>
  <r>
    <x v="2"/>
    <s v="Female"/>
    <x v="0"/>
    <x v="1"/>
    <x v="0"/>
    <x v="0"/>
  </r>
  <r>
    <x v="2"/>
    <s v="Male"/>
    <x v="0"/>
    <x v="1"/>
    <x v="0"/>
    <x v="0"/>
  </r>
  <r>
    <x v="4"/>
    <s v="Male"/>
    <x v="2"/>
    <x v="1"/>
    <x v="2"/>
    <x v="1"/>
  </r>
  <r>
    <x v="2"/>
    <s v="Female"/>
    <x v="0"/>
    <x v="5"/>
    <x v="0"/>
    <x v="0"/>
  </r>
  <r>
    <x v="3"/>
    <s v="Male"/>
    <x v="2"/>
    <x v="1"/>
    <x v="2"/>
    <x v="0"/>
  </r>
  <r>
    <x v="5"/>
    <s v="Female"/>
    <x v="2"/>
    <x v="0"/>
    <x v="2"/>
    <x v="2"/>
  </r>
  <r>
    <x v="3"/>
    <s v="Female"/>
    <x v="0"/>
    <x v="0"/>
    <x v="0"/>
    <x v="0"/>
  </r>
  <r>
    <x v="4"/>
    <s v="Female"/>
    <x v="0"/>
    <x v="0"/>
    <x v="2"/>
    <x v="0"/>
  </r>
  <r>
    <x v="3"/>
    <s v="Female"/>
    <x v="4"/>
    <x v="0"/>
    <x v="2"/>
    <x v="2"/>
  </r>
  <r>
    <x v="4"/>
    <s v="Female"/>
    <x v="4"/>
    <x v="0"/>
    <x v="2"/>
    <x v="1"/>
  </r>
  <r>
    <x v="3"/>
    <s v="Female"/>
    <x v="4"/>
    <x v="6"/>
    <x v="1"/>
    <x v="2"/>
  </r>
  <r>
    <x v="4"/>
    <s v="Female"/>
    <x v="2"/>
    <x v="1"/>
    <x v="2"/>
    <x v="1"/>
  </r>
  <r>
    <x v="3"/>
    <s v="Female"/>
    <x v="0"/>
    <x v="0"/>
    <x v="0"/>
    <x v="0"/>
  </r>
  <r>
    <x v="4"/>
    <s v="Male"/>
    <x v="2"/>
    <x v="1"/>
    <x v="2"/>
    <x v="0"/>
  </r>
  <r>
    <x v="3"/>
    <s v="Male"/>
    <x v="2"/>
    <x v="1"/>
    <x v="2"/>
    <x v="1"/>
  </r>
  <r>
    <x v="4"/>
    <s v="Male"/>
    <x v="2"/>
    <x v="1"/>
    <x v="2"/>
    <x v="1"/>
  </r>
  <r>
    <x v="3"/>
    <s v="Female"/>
    <x v="0"/>
    <x v="1"/>
    <x v="0"/>
    <x v="0"/>
  </r>
  <r>
    <x v="3"/>
    <s v="Female"/>
    <x v="0"/>
    <x v="0"/>
    <x v="0"/>
    <x v="0"/>
  </r>
  <r>
    <x v="3"/>
    <s v="Female"/>
    <x v="0"/>
    <x v="1"/>
    <x v="0"/>
    <x v="0"/>
  </r>
  <r>
    <x v="4"/>
    <s v="Female"/>
    <x v="2"/>
    <x v="0"/>
    <x v="2"/>
    <x v="1"/>
  </r>
  <r>
    <x v="4"/>
    <s v="Female"/>
    <x v="4"/>
    <x v="1"/>
    <x v="2"/>
    <x v="2"/>
  </r>
  <r>
    <x v="4"/>
    <s v="Female"/>
    <x v="0"/>
    <x v="1"/>
    <x v="0"/>
    <x v="0"/>
  </r>
  <r>
    <x v="3"/>
    <s v="Female"/>
    <x v="0"/>
    <x v="1"/>
    <x v="0"/>
    <x v="0"/>
  </r>
  <r>
    <x v="3"/>
    <s v="Male"/>
    <x v="0"/>
    <x v="1"/>
    <x v="0"/>
    <x v="1"/>
  </r>
  <r>
    <x v="4"/>
    <s v="Male"/>
    <x v="0"/>
    <x v="1"/>
    <x v="0"/>
    <x v="0"/>
  </r>
  <r>
    <x v="4"/>
    <s v="Female"/>
    <x v="2"/>
    <x v="0"/>
    <x v="2"/>
    <x v="1"/>
  </r>
  <r>
    <x v="3"/>
    <s v="Female"/>
    <x v="0"/>
    <x v="0"/>
    <x v="0"/>
    <x v="0"/>
  </r>
  <r>
    <x v="3"/>
    <s v="Female"/>
    <x v="2"/>
    <x v="1"/>
    <x v="2"/>
    <x v="1"/>
  </r>
  <r>
    <x v="4"/>
    <s v="Female"/>
    <x v="2"/>
    <x v="1"/>
    <x v="2"/>
    <x v="1"/>
  </r>
  <r>
    <x v="3"/>
    <s v="Female"/>
    <x v="0"/>
    <x v="1"/>
    <x v="0"/>
    <x v="0"/>
  </r>
  <r>
    <x v="4"/>
    <s v="Female"/>
    <x v="2"/>
    <x v="6"/>
    <x v="2"/>
    <x v="1"/>
  </r>
  <r>
    <x v="4"/>
    <s v="Male"/>
    <x v="2"/>
    <x v="1"/>
    <x v="2"/>
    <x v="1"/>
  </r>
  <r>
    <x v="3"/>
    <s v="Male"/>
    <x v="0"/>
    <x v="1"/>
    <x v="0"/>
    <x v="0"/>
  </r>
  <r>
    <x v="3"/>
    <s v="Female"/>
    <x v="0"/>
    <x v="1"/>
    <x v="0"/>
    <x v="0"/>
  </r>
  <r>
    <x v="4"/>
    <s v="Female"/>
    <x v="2"/>
    <x v="2"/>
    <x v="2"/>
    <x v="1"/>
  </r>
  <r>
    <x v="3"/>
    <s v="Male"/>
    <x v="0"/>
    <x v="1"/>
    <x v="0"/>
    <x v="0"/>
  </r>
  <r>
    <x v="4"/>
    <s v="Male"/>
    <x v="2"/>
    <x v="1"/>
    <x v="2"/>
    <x v="1"/>
  </r>
  <r>
    <x v="4"/>
    <s v="Female"/>
    <x v="0"/>
    <x v="6"/>
    <x v="0"/>
    <x v="0"/>
  </r>
  <r>
    <x v="3"/>
    <s v="Female"/>
    <x v="0"/>
    <x v="1"/>
    <x v="0"/>
    <x v="0"/>
  </r>
  <r>
    <x v="4"/>
    <s v="Male"/>
    <x v="2"/>
    <x v="1"/>
    <x v="2"/>
    <x v="1"/>
  </r>
  <r>
    <x v="3"/>
    <s v="Male"/>
    <x v="0"/>
    <x v="1"/>
    <x v="0"/>
    <x v="0"/>
  </r>
  <r>
    <x v="4"/>
    <s v="Male"/>
    <x v="2"/>
    <x v="1"/>
    <x v="2"/>
    <x v="2"/>
  </r>
  <r>
    <x v="3"/>
    <s v="Female"/>
    <x v="0"/>
    <x v="1"/>
    <x v="0"/>
    <x v="0"/>
  </r>
  <r>
    <x v="4"/>
    <s v="Female"/>
    <x v="2"/>
    <x v="1"/>
    <x v="2"/>
    <x v="1"/>
  </r>
  <r>
    <x v="3"/>
    <s v="Male"/>
    <x v="0"/>
    <x v="1"/>
    <x v="0"/>
    <x v="0"/>
  </r>
  <r>
    <x v="3"/>
    <s v="Female"/>
    <x v="0"/>
    <x v="1"/>
    <x v="0"/>
    <x v="0"/>
  </r>
  <r>
    <x v="4"/>
    <s v="Male"/>
    <x v="2"/>
    <x v="1"/>
    <x v="2"/>
    <x v="1"/>
  </r>
  <r>
    <x v="3"/>
    <s v="Male"/>
    <x v="0"/>
    <x v="7"/>
    <x v="2"/>
    <x v="1"/>
  </r>
  <r>
    <x v="4"/>
    <s v="Female"/>
    <x v="0"/>
    <x v="1"/>
    <x v="0"/>
    <x v="0"/>
  </r>
  <r>
    <x v="3"/>
    <s v="Female"/>
    <x v="0"/>
    <x v="1"/>
    <x v="0"/>
    <x v="0"/>
  </r>
  <r>
    <x v="3"/>
    <s v="Female"/>
    <x v="2"/>
    <x v="5"/>
    <x v="2"/>
    <x v="1"/>
  </r>
  <r>
    <x v="3"/>
    <s v="Female"/>
    <x v="3"/>
    <x v="0"/>
    <x v="2"/>
    <x v="1"/>
  </r>
  <r>
    <x v="4"/>
    <s v="Female"/>
    <x v="2"/>
    <x v="0"/>
    <x v="2"/>
    <x v="1"/>
  </r>
  <r>
    <x v="4"/>
    <s v="Female"/>
    <x v="2"/>
    <x v="2"/>
    <x v="2"/>
    <x v="2"/>
  </r>
  <r>
    <x v="3"/>
    <s v="Male"/>
    <x v="3"/>
    <x v="7"/>
    <x v="1"/>
    <x v="1"/>
  </r>
  <r>
    <x v="4"/>
    <s v="Female"/>
    <x v="4"/>
    <x v="0"/>
    <x v="4"/>
    <x v="2"/>
  </r>
  <r>
    <x v="3"/>
    <s v="Male"/>
    <x v="0"/>
    <x v="6"/>
    <x v="2"/>
    <x v="1"/>
  </r>
  <r>
    <x v="5"/>
    <s v="Female"/>
    <x v="0"/>
    <x v="1"/>
    <x v="0"/>
    <x v="0"/>
  </r>
  <r>
    <x v="1"/>
    <s v="Female"/>
    <x v="0"/>
    <x v="1"/>
    <x v="0"/>
    <x v="0"/>
  </r>
  <r>
    <x v="0"/>
    <s v="Female"/>
    <x v="2"/>
    <x v="8"/>
    <x v="2"/>
    <x v="0"/>
  </r>
  <r>
    <x v="3"/>
    <s v="Female"/>
    <x v="0"/>
    <x v="0"/>
    <x v="0"/>
    <x v="0"/>
  </r>
  <r>
    <x v="1"/>
    <s v="Male"/>
    <x v="0"/>
    <x v="5"/>
    <x v="2"/>
    <x v="0"/>
  </r>
  <r>
    <x v="6"/>
    <m/>
    <x v="5"/>
    <x v="9"/>
    <x v="5"/>
    <x v="3"/>
  </r>
  <r>
    <x v="3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  <r>
    <x v="7"/>
    <m/>
    <x v="5"/>
    <x v="9"/>
    <x v="5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5BF314-68E3-CB41-A1E4-4A4575B82C90}" name="Tableau croisé dynamique5" cacheId="3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H30:I37" firstHeaderRow="1" firstDataRow="1" firstDataCol="1"/>
  <pivotFields count="6">
    <pivotField dataField="1" showAll="0">
      <items count="9">
        <item x="1"/>
        <item x="0"/>
        <item x="2"/>
        <item x="3"/>
        <item x="4"/>
        <item x="5"/>
        <item x="6"/>
        <item x="7"/>
        <item t="default"/>
      </items>
    </pivotField>
    <pivotField showAll="0"/>
    <pivotField showAll="0">
      <items count="7">
        <item x="0"/>
        <item x="2"/>
        <item x="3"/>
        <item x="4"/>
        <item x="1"/>
        <item x="5"/>
        <item t="default"/>
      </items>
    </pivotField>
    <pivotField showAll="0"/>
    <pivotField axis="axisRow" showAll="0">
      <items count="7">
        <item x="2"/>
        <item x="1"/>
        <item x="4"/>
        <item x="0"/>
        <item x="3"/>
        <item x="5"/>
        <item t="default"/>
      </items>
    </pivotField>
    <pivotField showAll="0"/>
  </pivotFields>
  <rowFields count="1">
    <field x="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Moyenne de How much would you be willing to pay for Form Up?" fld="0" subtotal="average" baseField="0" baseItem="0"/>
  </dataFields>
  <formats count="1">
    <format dxfId="0">
      <pivotArea collapsedLevelsAreSubtotals="1" fieldPosition="0">
        <references count="1">
          <reference field="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279C7C-2773-864F-8BDE-01B3A47AC747}" name="Tableau croisé dynamique4" cacheId="3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H17:I28" firstHeaderRow="1" firstDataRow="1" firstDataCol="1"/>
  <pivotFields count="6">
    <pivotField dataField="1" showAll="0">
      <items count="9">
        <item x="1"/>
        <item x="0"/>
        <item x="2"/>
        <item x="3"/>
        <item x="4"/>
        <item x="5"/>
        <item x="6"/>
        <item x="7"/>
        <item t="default"/>
      </items>
    </pivotField>
    <pivotField showAll="0"/>
    <pivotField showAll="0">
      <items count="7">
        <item x="0"/>
        <item x="2"/>
        <item x="3"/>
        <item x="4"/>
        <item x="1"/>
        <item x="5"/>
        <item t="default"/>
      </items>
    </pivotField>
    <pivotField axis="axisRow" showAll="0">
      <items count="11">
        <item x="6"/>
        <item x="1"/>
        <item x="7"/>
        <item x="0"/>
        <item x="3"/>
        <item x="4"/>
        <item x="8"/>
        <item x="2"/>
        <item x="5"/>
        <item x="9"/>
        <item t="default"/>
      </items>
    </pivotField>
    <pivotField showAll="0"/>
    <pivotField showAll="0"/>
  </pivotFields>
  <rowFields count="1">
    <field x="3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Moyenne de How much would you be willing to pay for Form Up?" fld="0" subtotal="average" baseField="0" baseItem="0"/>
  </dataFields>
  <formats count="1">
    <format dxfId="1">
      <pivotArea collapsedLevelsAreSubtotals="1" fieldPosition="0">
        <references count="1">
          <reference field="3" count="9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34B881-C8AB-764F-901A-511E4ED6ADE3}" name="Tableau croisé dynamique2" cacheId="3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H8:I15" firstHeaderRow="1" firstDataRow="1" firstDataCol="1"/>
  <pivotFields count="6">
    <pivotField dataField="1" showAll="0">
      <items count="9">
        <item x="1"/>
        <item x="0"/>
        <item x="2"/>
        <item x="3"/>
        <item x="4"/>
        <item x="5"/>
        <item x="6"/>
        <item x="7"/>
        <item t="default"/>
      </items>
    </pivotField>
    <pivotField showAll="0"/>
    <pivotField axis="axisRow" showAll="0">
      <items count="7">
        <item x="0"/>
        <item x="2"/>
        <item x="3"/>
        <item x="4"/>
        <item x="1"/>
        <item x="5"/>
        <item t="default"/>
      </items>
    </pivotField>
    <pivotField showAll="0"/>
    <pivotField showAll="0"/>
    <pivotField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Moyenne de How much would you be willing to pay for Form Up?" fld="0" subtotal="average" baseField="0" baseItem="0"/>
  </dataFields>
  <formats count="1">
    <format dxfId="2">
      <pivotArea collapsedLevelsAreSubtotals="1" fieldPosition="0">
        <references count="1">
          <reference field="2" count="5">
            <x v="0"/>
            <x v="1"/>
            <x v="2"/>
            <x v="3"/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066C40-5A96-B745-A906-8470A95F9FF7}" name="Tableau croisé dynamique1" cacheId="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H2:I6" firstHeaderRow="1" firstDataRow="1" firstDataCol="1"/>
  <pivotFields count="2">
    <pivotField dataField="1" showAll="0">
      <items count="9">
        <item x="1"/>
        <item x="0"/>
        <item x="2"/>
        <item x="3"/>
        <item x="4"/>
        <item x="5"/>
        <item x="6"/>
        <item x="7"/>
        <item t="default"/>
      </items>
    </pivotField>
    <pivotField axis="axisRow" showAll="0">
      <items count="4">
        <item x="0"/>
        <item x="1"/>
        <item x="2"/>
        <item t="default"/>
      </items>
    </pivotField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Moyenne de How much would you be willing to pay for Form Up?" fld="0" subtotal="average" baseField="0" baseItem="0"/>
  </dataFields>
  <formats count="1">
    <format dxfId="3">
      <pivotArea collapsedLevelsAreSubtotals="1" fieldPosition="0">
        <references count="1">
          <reference field="1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70C38A-6CBD-7E4E-BAA5-EEA7F501FE05}" name="Tableau croisé dynamique6" cacheId="3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H39:I44" firstHeaderRow="1" firstDataRow="1" firstDataCol="1"/>
  <pivotFields count="6">
    <pivotField dataField="1" showAll="0">
      <items count="9">
        <item x="1"/>
        <item x="0"/>
        <item x="2"/>
        <item x="3"/>
        <item x="4"/>
        <item x="5"/>
        <item x="6"/>
        <item x="7"/>
        <item t="default"/>
      </items>
    </pivotField>
    <pivotField showAll="0"/>
    <pivotField showAll="0">
      <items count="7">
        <item x="0"/>
        <item x="2"/>
        <item x="3"/>
        <item x="4"/>
        <item x="1"/>
        <item x="5"/>
        <item t="default"/>
      </items>
    </pivotField>
    <pivotField showAll="0"/>
    <pivotField showAll="0">
      <items count="7">
        <item x="2"/>
        <item x="1"/>
        <item x="4"/>
        <item x="0"/>
        <item x="3"/>
        <item x="5"/>
        <item t="default"/>
      </items>
    </pivotField>
    <pivotField axis="axisRow" showAll="0">
      <items count="5">
        <item x="1"/>
        <item x="0"/>
        <item x="2"/>
        <item x="3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Moyenne de How much would you be willing to pay for Form Up?" fld="0" subtotal="average" baseField="0" baseItem="0"/>
  </dataFields>
  <formats count="1">
    <format dxfId="4">
      <pivotArea collapsedLevelsAreSubtotals="1" fieldPosition="0">
        <references count="1">
          <reference field="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C43263-B6CF-104B-9B43-CCDAB09FB323}" name="Tableau1" displayName="Tableau1" ref="B2:F11" totalsRowShown="0" headerRowDxfId="21">
  <autoFilter ref="B2:F11" xr:uid="{3EC43263-B6CF-104B-9B43-CCDAB09FB323}"/>
  <tableColumns count="5">
    <tableColumn id="1" xr3:uid="{75F78047-3C2C-5B42-A300-9901CF397C28}" name="Expenditures item"/>
    <tableColumn id="2" xr3:uid="{40D95D19-E9F2-A34B-8385-B4C080F3078E}" name="2018" dataDxfId="20"/>
    <tableColumn id="5" xr3:uid="{95BCFC85-2F6D-4F46-BCD5-3C6281ADD458}" name="2020" dataDxfId="19"/>
    <tableColumn id="3" xr3:uid="{C514F0F1-8FED-4A4E-A31A-81665F8874D6}" name="2022" dataDxfId="18"/>
    <tableColumn id="4" xr3:uid="{8942BD40-A037-A446-B743-9F8A34162D26}" name="Difference 2018 - 2022" dataDxfId="17">
      <calculatedColumnFormula>Tableau1[[#This Row],[2022]]-Tableau1[[#This Row],[2018]]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4F71515-497A-5349-B2DD-AD0799359460}" name="Tableau3" displayName="Tableau3" ref="B3:F10" totalsRowShown="0" headerRowDxfId="16" dataDxfId="15">
  <autoFilter ref="B3:F10" xr:uid="{E4F71515-497A-5349-B2DD-AD0799359460}"/>
  <tableColumns count="5">
    <tableColumn id="1" xr3:uid="{22845830-EE98-F042-B72F-C5BBFE4D8128}" name="Direct Competitors" dataDxfId="14"/>
    <tableColumn id="2" xr3:uid="{964CB10E-B6D7-7049-B2CA-AF20DF8AFCEC}" name="UNO" dataDxfId="13"/>
    <tableColumn id="3" xr3:uid="{BA629DE1-5B75-3C4C-9912-F8DA35CE4D6B}" name="Jungle Speed" dataDxfId="12"/>
    <tableColumn id="4" xr3:uid="{157926DF-3B2C-254C-86B3-4B54F5B617D8}" name="Dobble" dataDxfId="11"/>
    <tableColumn id="5" xr3:uid="{AC841786-72FA-AB48-A038-BAA2F11EEACD}" name="Form Up" dataDxfId="1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D7A8A3F-E2E4-7B4A-937E-9F602EA3745D}" name="Tableau2" displayName="Tableau2" ref="B13:D18" totalsRowShown="0" headerRowDxfId="9" dataDxfId="8">
  <autoFilter ref="B13:D18" xr:uid="{2D7A8A3F-E2E4-7B4A-937E-9F602EA3745D}"/>
  <tableColumns count="3">
    <tableColumn id="1" xr3:uid="{E3997804-875C-1347-AE46-4125BA982DDE}" name="Competitive landscape" dataDxfId="7"/>
    <tableColumn id="2" xr3:uid="{4BEBA09F-990A-E048-8EF8-440095C5F9E5}" name="Characteristics" dataDxfId="6"/>
    <tableColumn id="3" xr3:uid="{9EC422B3-9D21-E040-AEF1-9B9DAB937239}" name="Examples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8FA52-F1E4-7E44-943B-AAC3862C02AF}">
  <dimension ref="B2:F12"/>
  <sheetViews>
    <sheetView workbookViewId="0">
      <selection activeCell="C32" sqref="C32"/>
    </sheetView>
  </sheetViews>
  <sheetFormatPr baseColWidth="10" defaultRowHeight="16" x14ac:dyDescent="0.2"/>
  <cols>
    <col min="2" max="2" width="32.33203125" customWidth="1"/>
  </cols>
  <sheetData>
    <row r="2" spans="2:6" ht="34" x14ac:dyDescent="0.2">
      <c r="B2" s="3" t="s">
        <v>0</v>
      </c>
      <c r="C2" s="3" t="s">
        <v>8</v>
      </c>
      <c r="D2" s="3" t="s">
        <v>10</v>
      </c>
      <c r="E2" s="3" t="s">
        <v>9</v>
      </c>
      <c r="F2" s="4" t="s">
        <v>13</v>
      </c>
    </row>
    <row r="3" spans="2:6" x14ac:dyDescent="0.2">
      <c r="B3" t="s">
        <v>12</v>
      </c>
      <c r="C3" s="2">
        <v>0.30299999999999999</v>
      </c>
      <c r="D3" s="2">
        <v>0.318</v>
      </c>
      <c r="E3" s="2">
        <v>0.307</v>
      </c>
      <c r="F3" s="2">
        <f>Tableau1[[#This Row],[2022]]-Tableau1[[#This Row],[2018]]</f>
        <v>4.0000000000000036E-3</v>
      </c>
    </row>
    <row r="4" spans="2:6" x14ac:dyDescent="0.2">
      <c r="B4" t="s">
        <v>1</v>
      </c>
      <c r="C4" s="2">
        <v>0.14000000000000001</v>
      </c>
      <c r="D4" s="2">
        <v>0.159</v>
      </c>
      <c r="E4" s="2">
        <v>0.13900000000000001</v>
      </c>
      <c r="F4" s="2">
        <f>Tableau1[[#This Row],[2022]]-Tableau1[[#This Row],[2018]]</f>
        <v>-1.0000000000000009E-3</v>
      </c>
    </row>
    <row r="5" spans="2:6" x14ac:dyDescent="0.2">
      <c r="B5" t="s">
        <v>2</v>
      </c>
      <c r="C5" s="2">
        <v>0.114</v>
      </c>
      <c r="D5" s="2">
        <v>9.7000000000000003E-2</v>
      </c>
      <c r="E5" s="2">
        <v>0.108</v>
      </c>
      <c r="F5" s="2">
        <f>Tableau1[[#This Row],[2022]]-Tableau1[[#This Row],[2018]]</f>
        <v>-6.0000000000000053E-3</v>
      </c>
    </row>
    <row r="6" spans="2:6" x14ac:dyDescent="0.2">
      <c r="B6" t="s">
        <v>3</v>
      </c>
      <c r="C6" s="2">
        <v>7.1999999999999995E-2</v>
      </c>
      <c r="D6" s="2">
        <v>6.3E-2</v>
      </c>
      <c r="E6" s="2">
        <v>7.6999999999999999E-2</v>
      </c>
      <c r="F6" s="2">
        <f>Tableau1[[#This Row],[2022]]-Tableau1[[#This Row],[2018]]</f>
        <v>5.0000000000000044E-3</v>
      </c>
    </row>
    <row r="7" spans="2:6" x14ac:dyDescent="0.2">
      <c r="B7" t="s">
        <v>5</v>
      </c>
      <c r="C7" s="2">
        <v>6.6000000000000003E-2</v>
      </c>
      <c r="D7" s="2">
        <v>4.3999999999999997E-2</v>
      </c>
      <c r="E7" s="2">
        <v>7.0000000000000007E-2</v>
      </c>
      <c r="F7" s="2">
        <f>Tableau1[[#This Row],[2022]]-Tableau1[[#This Row],[2018]]</f>
        <v>4.0000000000000036E-3</v>
      </c>
    </row>
    <row r="8" spans="2:6" x14ac:dyDescent="0.2">
      <c r="B8" t="s">
        <v>11</v>
      </c>
      <c r="C8" s="2">
        <v>5.2999999999999999E-2</v>
      </c>
      <c r="D8" s="2">
        <v>6.7000000000000004E-2</v>
      </c>
      <c r="E8" s="2">
        <v>5.7000000000000002E-2</v>
      </c>
      <c r="F8" s="2">
        <f>Tableau1[[#This Row],[2022]]-Tableau1[[#This Row],[2018]]</f>
        <v>4.0000000000000036E-3</v>
      </c>
    </row>
    <row r="9" spans="2:6" x14ac:dyDescent="0.2">
      <c r="B9" t="s">
        <v>4</v>
      </c>
      <c r="C9" s="2">
        <v>4.5999999999999999E-2</v>
      </c>
      <c r="D9" s="2">
        <v>3.4000000000000002E-2</v>
      </c>
      <c r="E9" s="2">
        <v>0.04</v>
      </c>
      <c r="F9" s="2">
        <f>Tableau1[[#This Row],[2022]]-Tableau1[[#This Row],[2018]]</f>
        <v>-5.9999999999999984E-3</v>
      </c>
    </row>
    <row r="10" spans="2:6" x14ac:dyDescent="0.2">
      <c r="B10" t="s">
        <v>6</v>
      </c>
      <c r="C10" s="2">
        <v>0.02</v>
      </c>
      <c r="D10" s="2">
        <v>2.1999999999999999E-2</v>
      </c>
      <c r="E10" s="2">
        <v>1.9E-2</v>
      </c>
      <c r="F10" s="2">
        <f>Tableau1[[#This Row],[2022]]-Tableau1[[#This Row],[2018]]</f>
        <v>-1.0000000000000009E-3</v>
      </c>
    </row>
    <row r="11" spans="2:6" x14ac:dyDescent="0.2">
      <c r="B11" t="s">
        <v>7</v>
      </c>
      <c r="C11" s="2">
        <v>0.186</v>
      </c>
      <c r="D11" s="2">
        <v>0.19600000000000001</v>
      </c>
      <c r="E11" s="2">
        <v>0.182</v>
      </c>
      <c r="F11" s="2">
        <f>Tableau1[[#This Row],[2022]]-Tableau1[[#This Row],[2018]]</f>
        <v>-4.0000000000000036E-3</v>
      </c>
    </row>
    <row r="12" spans="2:6" x14ac:dyDescent="0.2">
      <c r="C12" s="1"/>
      <c r="D12" s="1"/>
      <c r="E12" s="1"/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B8BF3-A170-2D42-B82F-B426FEF0AFBB}">
  <dimension ref="A1:AL226"/>
  <sheetViews>
    <sheetView topLeftCell="K1" workbookViewId="0">
      <selection activeCell="M1" activeCellId="1" sqref="T1:T1048576 M1:M1048576"/>
    </sheetView>
  </sheetViews>
  <sheetFormatPr baseColWidth="10" defaultRowHeight="16" x14ac:dyDescent="0.2"/>
  <cols>
    <col min="1" max="1" width="13.1640625" bestFit="1" customWidth="1"/>
    <col min="2" max="2" width="59.83203125" bestFit="1" customWidth="1"/>
    <col min="3" max="3" width="59.5" bestFit="1" customWidth="1"/>
    <col min="4" max="4" width="70.33203125" bestFit="1" customWidth="1"/>
    <col min="5" max="5" width="82.33203125" bestFit="1" customWidth="1"/>
    <col min="6" max="6" width="69.33203125" bestFit="1" customWidth="1"/>
    <col min="7" max="7" width="69.1640625" bestFit="1" customWidth="1"/>
    <col min="8" max="8" width="67.5" bestFit="1" customWidth="1"/>
    <col min="9" max="9" width="71" bestFit="1" customWidth="1"/>
    <col min="10" max="10" width="65.5" bestFit="1" customWidth="1"/>
    <col min="11" max="11" width="69.1640625" bestFit="1" customWidth="1"/>
    <col min="12" max="12" width="86.83203125" bestFit="1" customWidth="1"/>
    <col min="13" max="13" width="41.33203125" bestFit="1" customWidth="1"/>
    <col min="14" max="14" width="27" bestFit="1" customWidth="1"/>
    <col min="15" max="15" width="42.33203125" bestFit="1" customWidth="1"/>
    <col min="16" max="16" width="41" bestFit="1" customWidth="1"/>
    <col min="17" max="17" width="46.5" bestFit="1" customWidth="1"/>
    <col min="18" max="18" width="57.1640625" bestFit="1" customWidth="1"/>
    <col min="19" max="19" width="47.6640625" bestFit="1" customWidth="1"/>
    <col min="20" max="20" width="41.6640625" bestFit="1" customWidth="1"/>
    <col min="21" max="21" width="105.5" bestFit="1" customWidth="1"/>
    <col min="22" max="22" width="79.33203125" bestFit="1" customWidth="1"/>
    <col min="23" max="23" width="84.83203125" bestFit="1" customWidth="1"/>
    <col min="24" max="24" width="95.5" bestFit="1" customWidth="1"/>
    <col min="25" max="25" width="85.83203125" bestFit="1" customWidth="1"/>
    <col min="26" max="26" width="255.83203125" bestFit="1" customWidth="1"/>
    <col min="27" max="27" width="7" bestFit="1" customWidth="1"/>
    <col min="28" max="28" width="15.1640625" bestFit="1" customWidth="1"/>
    <col min="29" max="29" width="16" bestFit="1" customWidth="1"/>
    <col min="30" max="30" width="19.1640625" bestFit="1" customWidth="1"/>
    <col min="31" max="31" width="24.1640625" bestFit="1" customWidth="1"/>
    <col min="32" max="32" width="68.33203125" bestFit="1" customWidth="1"/>
  </cols>
  <sheetData>
    <row r="1" spans="1:38" x14ac:dyDescent="0.2">
      <c r="A1" s="133" t="s">
        <v>250</v>
      </c>
      <c r="B1" s="133" t="s">
        <v>251</v>
      </c>
      <c r="C1" s="133" t="s">
        <v>252</v>
      </c>
      <c r="D1" s="133" t="s">
        <v>253</v>
      </c>
      <c r="E1" s="133" t="s">
        <v>254</v>
      </c>
      <c r="F1" s="133" t="s">
        <v>255</v>
      </c>
      <c r="G1" s="133" t="s">
        <v>256</v>
      </c>
      <c r="H1" s="133" t="s">
        <v>257</v>
      </c>
      <c r="I1" s="133" t="s">
        <v>258</v>
      </c>
      <c r="J1" s="133" t="s">
        <v>259</v>
      </c>
      <c r="K1" s="133" t="s">
        <v>260</v>
      </c>
      <c r="L1" s="133" t="s">
        <v>261</v>
      </c>
      <c r="M1" s="133" t="s">
        <v>262</v>
      </c>
      <c r="N1" s="133" t="s">
        <v>263</v>
      </c>
      <c r="O1" s="133" t="s">
        <v>264</v>
      </c>
      <c r="P1" s="133" t="s">
        <v>265</v>
      </c>
      <c r="Q1" s="133" t="s">
        <v>266</v>
      </c>
      <c r="R1" s="133" t="s">
        <v>267</v>
      </c>
      <c r="S1" s="133" t="s">
        <v>268</v>
      </c>
      <c r="T1" s="133" t="s">
        <v>269</v>
      </c>
      <c r="U1" s="133" t="s">
        <v>270</v>
      </c>
      <c r="V1" s="133" t="s">
        <v>271</v>
      </c>
      <c r="W1" s="133" t="s">
        <v>272</v>
      </c>
      <c r="X1" s="133" t="s">
        <v>273</v>
      </c>
      <c r="Y1" s="133" t="s">
        <v>274</v>
      </c>
      <c r="Z1" s="133" t="s">
        <v>275</v>
      </c>
      <c r="AA1" s="133" t="s">
        <v>276</v>
      </c>
      <c r="AB1" s="133" t="s">
        <v>277</v>
      </c>
      <c r="AC1" s="133" t="s">
        <v>278</v>
      </c>
      <c r="AD1" s="133" t="s">
        <v>279</v>
      </c>
      <c r="AE1" s="133" t="s">
        <v>280</v>
      </c>
      <c r="AF1" s="133" t="s">
        <v>281</v>
      </c>
      <c r="AG1" s="133"/>
      <c r="AH1" s="133"/>
      <c r="AI1" s="133"/>
      <c r="AJ1" s="133"/>
      <c r="AK1" s="133"/>
      <c r="AL1" s="133"/>
    </row>
    <row r="2" spans="1:38" x14ac:dyDescent="0.2">
      <c r="A2" s="134">
        <v>45468.752222222225</v>
      </c>
      <c r="B2" s="133" t="s">
        <v>282</v>
      </c>
      <c r="C2" s="133">
        <v>5</v>
      </c>
      <c r="D2" s="133">
        <v>4</v>
      </c>
      <c r="E2" s="133">
        <v>5</v>
      </c>
      <c r="F2" s="133">
        <v>5</v>
      </c>
      <c r="G2" s="133">
        <v>5</v>
      </c>
      <c r="H2" s="133">
        <v>4</v>
      </c>
      <c r="I2" s="133">
        <v>4</v>
      </c>
      <c r="J2" s="133">
        <v>5</v>
      </c>
      <c r="K2" s="133">
        <v>5</v>
      </c>
      <c r="L2" s="133">
        <v>5</v>
      </c>
      <c r="M2" s="133">
        <v>5</v>
      </c>
      <c r="N2" s="133" t="s">
        <v>36</v>
      </c>
      <c r="O2" s="133" t="s">
        <v>283</v>
      </c>
      <c r="P2" s="133">
        <v>5</v>
      </c>
      <c r="Q2" s="133">
        <v>5</v>
      </c>
      <c r="R2" s="133">
        <v>5</v>
      </c>
      <c r="S2" s="133">
        <v>5</v>
      </c>
      <c r="T2" s="135">
        <v>12</v>
      </c>
      <c r="U2" s="133" t="s">
        <v>284</v>
      </c>
      <c r="V2" s="133">
        <v>5</v>
      </c>
      <c r="W2" s="133">
        <v>5</v>
      </c>
      <c r="X2" s="133">
        <v>5</v>
      </c>
      <c r="Y2" s="133">
        <v>5</v>
      </c>
      <c r="Z2" s="133" t="s">
        <v>285</v>
      </c>
      <c r="AA2" s="133" t="s">
        <v>286</v>
      </c>
      <c r="AB2" s="133" t="s">
        <v>287</v>
      </c>
      <c r="AC2" s="133" t="s">
        <v>288</v>
      </c>
      <c r="AD2" s="133" t="s">
        <v>289</v>
      </c>
      <c r="AE2" s="133" t="s">
        <v>290</v>
      </c>
      <c r="AF2" s="133" t="s">
        <v>291</v>
      </c>
      <c r="AG2" s="133"/>
      <c r="AH2" s="133"/>
      <c r="AI2" s="133"/>
      <c r="AJ2" s="133"/>
      <c r="AK2" s="133"/>
      <c r="AL2" s="133"/>
    </row>
    <row r="3" spans="1:38" x14ac:dyDescent="0.2">
      <c r="A3" s="134">
        <v>45468.766388888886</v>
      </c>
      <c r="B3" s="133" t="s">
        <v>292</v>
      </c>
      <c r="C3" s="133">
        <v>2</v>
      </c>
      <c r="D3" s="133">
        <v>2</v>
      </c>
      <c r="E3" s="133">
        <v>2</v>
      </c>
      <c r="F3" s="133">
        <v>3</v>
      </c>
      <c r="G3" s="133">
        <v>2</v>
      </c>
      <c r="H3" s="133">
        <v>2</v>
      </c>
      <c r="I3" s="133">
        <v>3</v>
      </c>
      <c r="J3" s="133">
        <v>3</v>
      </c>
      <c r="K3" s="133">
        <v>3</v>
      </c>
      <c r="L3" s="133">
        <v>3</v>
      </c>
      <c r="M3" s="133">
        <v>5</v>
      </c>
      <c r="N3" s="133" t="s">
        <v>36</v>
      </c>
      <c r="O3" s="133" t="s">
        <v>293</v>
      </c>
      <c r="P3" s="133">
        <v>4</v>
      </c>
      <c r="Q3" s="133">
        <v>3</v>
      </c>
      <c r="R3" s="133">
        <v>5</v>
      </c>
      <c r="S3" s="133">
        <v>3</v>
      </c>
      <c r="T3" s="135">
        <v>12</v>
      </c>
      <c r="U3" s="133" t="s">
        <v>294</v>
      </c>
      <c r="V3" s="133">
        <v>5</v>
      </c>
      <c r="W3" s="133">
        <v>4</v>
      </c>
      <c r="X3" s="133">
        <v>4</v>
      </c>
      <c r="Y3" s="133">
        <v>3</v>
      </c>
      <c r="Z3" s="133" t="s">
        <v>295</v>
      </c>
      <c r="AA3" s="133" t="s">
        <v>286</v>
      </c>
      <c r="AB3" s="133" t="s">
        <v>287</v>
      </c>
      <c r="AC3" s="133" t="s">
        <v>296</v>
      </c>
      <c r="AD3" s="133" t="s">
        <v>289</v>
      </c>
      <c r="AE3" s="133" t="s">
        <v>290</v>
      </c>
      <c r="AF3" s="133"/>
      <c r="AG3" s="133"/>
      <c r="AH3" s="133"/>
      <c r="AI3" s="133"/>
      <c r="AJ3" s="133"/>
      <c r="AK3" s="133"/>
      <c r="AL3" s="133"/>
    </row>
    <row r="4" spans="1:38" x14ac:dyDescent="0.2">
      <c r="A4" s="134">
        <v>45468.772118055553</v>
      </c>
      <c r="B4" s="133" t="s">
        <v>282</v>
      </c>
      <c r="C4" s="133">
        <v>4</v>
      </c>
      <c r="D4" s="133">
        <v>3</v>
      </c>
      <c r="E4" s="133">
        <v>4</v>
      </c>
      <c r="F4" s="133">
        <v>2</v>
      </c>
      <c r="G4" s="133">
        <v>1</v>
      </c>
      <c r="H4" s="133">
        <v>4</v>
      </c>
      <c r="I4" s="133">
        <v>2</v>
      </c>
      <c r="J4" s="133">
        <v>5</v>
      </c>
      <c r="K4" s="133">
        <v>5</v>
      </c>
      <c r="L4" s="133">
        <v>5</v>
      </c>
      <c r="M4" s="133">
        <v>5</v>
      </c>
      <c r="N4" s="133" t="s">
        <v>36</v>
      </c>
      <c r="O4" s="133" t="s">
        <v>283</v>
      </c>
      <c r="P4" s="133">
        <v>5</v>
      </c>
      <c r="Q4" s="133">
        <v>3</v>
      </c>
      <c r="R4" s="133">
        <v>4</v>
      </c>
      <c r="S4" s="133">
        <v>4</v>
      </c>
      <c r="T4" s="135">
        <v>12</v>
      </c>
      <c r="U4" s="133" t="s">
        <v>297</v>
      </c>
      <c r="V4" s="133">
        <v>4</v>
      </c>
      <c r="W4" s="133">
        <v>3</v>
      </c>
      <c r="X4" s="133">
        <v>4</v>
      </c>
      <c r="Y4" s="133">
        <v>5</v>
      </c>
      <c r="Z4" s="133" t="s">
        <v>295</v>
      </c>
      <c r="AA4" s="133" t="s">
        <v>286</v>
      </c>
      <c r="AB4" s="133" t="s">
        <v>287</v>
      </c>
      <c r="AC4" s="133" t="s">
        <v>288</v>
      </c>
      <c r="AD4" s="133" t="s">
        <v>289</v>
      </c>
      <c r="AE4" s="133" t="s">
        <v>290</v>
      </c>
      <c r="AF4" s="133" t="s">
        <v>298</v>
      </c>
      <c r="AG4" s="133"/>
      <c r="AH4" s="133"/>
      <c r="AI4" s="133"/>
      <c r="AJ4" s="133"/>
      <c r="AK4" s="133"/>
      <c r="AL4" s="133"/>
    </row>
    <row r="5" spans="1:38" x14ac:dyDescent="0.2">
      <c r="A5" s="134">
        <v>45468.893275462964</v>
      </c>
      <c r="B5" s="133" t="s">
        <v>282</v>
      </c>
      <c r="C5" s="133">
        <v>3</v>
      </c>
      <c r="D5" s="133">
        <v>4</v>
      </c>
      <c r="E5" s="133">
        <v>5</v>
      </c>
      <c r="F5" s="133">
        <v>5</v>
      </c>
      <c r="G5" s="133">
        <v>3</v>
      </c>
      <c r="H5" s="133">
        <v>3</v>
      </c>
      <c r="I5" s="133">
        <v>5</v>
      </c>
      <c r="J5" s="133">
        <v>5</v>
      </c>
      <c r="K5" s="133">
        <v>5</v>
      </c>
      <c r="L5" s="133">
        <v>5</v>
      </c>
      <c r="M5" s="133">
        <v>4</v>
      </c>
      <c r="N5" s="133" t="s">
        <v>36</v>
      </c>
      <c r="O5" s="133" t="s">
        <v>299</v>
      </c>
      <c r="P5" s="133">
        <v>3</v>
      </c>
      <c r="Q5" s="133">
        <v>1</v>
      </c>
      <c r="R5" s="133">
        <v>4</v>
      </c>
      <c r="S5" s="133">
        <v>2</v>
      </c>
      <c r="T5" s="135">
        <v>10</v>
      </c>
      <c r="U5" s="133" t="s">
        <v>300</v>
      </c>
      <c r="V5" s="133">
        <v>2</v>
      </c>
      <c r="W5" s="133">
        <v>1</v>
      </c>
      <c r="X5" s="133">
        <v>3</v>
      </c>
      <c r="Y5" s="133">
        <v>3</v>
      </c>
      <c r="Z5" s="133" t="s">
        <v>301</v>
      </c>
      <c r="AA5" s="133" t="s">
        <v>286</v>
      </c>
      <c r="AB5" s="133" t="s">
        <v>287</v>
      </c>
      <c r="AC5" s="133" t="s">
        <v>302</v>
      </c>
      <c r="AD5" s="133" t="s">
        <v>289</v>
      </c>
      <c r="AE5" s="133" t="s">
        <v>290</v>
      </c>
      <c r="AF5" s="133"/>
      <c r="AG5" s="133"/>
      <c r="AH5" s="133"/>
      <c r="AI5" s="133"/>
      <c r="AJ5" s="133"/>
      <c r="AK5" s="133"/>
      <c r="AL5" s="133"/>
    </row>
    <row r="6" spans="1:38" x14ac:dyDescent="0.2">
      <c r="A6" s="134">
        <v>45469.012499999997</v>
      </c>
      <c r="B6" s="133" t="s">
        <v>303</v>
      </c>
      <c r="C6" s="133">
        <v>2</v>
      </c>
      <c r="D6" s="133">
        <v>3</v>
      </c>
      <c r="E6" s="133">
        <v>3</v>
      </c>
      <c r="F6" s="133">
        <v>5</v>
      </c>
      <c r="G6" s="133">
        <v>4</v>
      </c>
      <c r="H6" s="133">
        <v>4</v>
      </c>
      <c r="I6" s="133">
        <v>3</v>
      </c>
      <c r="J6" s="133">
        <v>4</v>
      </c>
      <c r="K6" s="133">
        <v>5</v>
      </c>
      <c r="L6" s="133">
        <v>4</v>
      </c>
      <c r="M6" s="133">
        <v>5</v>
      </c>
      <c r="N6" s="133" t="s">
        <v>36</v>
      </c>
      <c r="O6" s="133" t="s">
        <v>283</v>
      </c>
      <c r="P6" s="133">
        <v>4</v>
      </c>
      <c r="Q6" s="133">
        <v>5</v>
      </c>
      <c r="R6" s="133">
        <v>5</v>
      </c>
      <c r="S6" s="133">
        <v>5</v>
      </c>
      <c r="T6" s="135">
        <v>14</v>
      </c>
      <c r="U6" s="133" t="s">
        <v>304</v>
      </c>
      <c r="V6" s="133">
        <v>5</v>
      </c>
      <c r="W6" s="133">
        <v>5</v>
      </c>
      <c r="X6" s="133">
        <v>5</v>
      </c>
      <c r="Y6" s="133">
        <v>5</v>
      </c>
      <c r="Z6" s="133" t="s">
        <v>285</v>
      </c>
      <c r="AA6" s="133" t="s">
        <v>305</v>
      </c>
      <c r="AB6" s="133" t="s">
        <v>306</v>
      </c>
      <c r="AC6" s="133" t="s">
        <v>288</v>
      </c>
      <c r="AD6" s="133" t="s">
        <v>307</v>
      </c>
      <c r="AE6" s="133" t="s">
        <v>308</v>
      </c>
      <c r="AF6" s="133" t="s">
        <v>309</v>
      </c>
      <c r="AG6" s="133"/>
      <c r="AH6" s="133"/>
      <c r="AI6" s="133"/>
      <c r="AJ6" s="133"/>
      <c r="AK6" s="133"/>
      <c r="AL6" s="133"/>
    </row>
    <row r="7" spans="1:38" x14ac:dyDescent="0.2">
      <c r="A7" s="134">
        <v>45469.435787037037</v>
      </c>
      <c r="B7" s="133" t="s">
        <v>310</v>
      </c>
      <c r="C7" s="133">
        <v>4</v>
      </c>
      <c r="D7" s="133">
        <v>3</v>
      </c>
      <c r="E7" s="133">
        <v>5</v>
      </c>
      <c r="F7" s="133">
        <v>2</v>
      </c>
      <c r="G7" s="133">
        <v>1</v>
      </c>
      <c r="H7" s="133">
        <v>1</v>
      </c>
      <c r="I7" s="133">
        <v>4</v>
      </c>
      <c r="J7" s="133">
        <v>4</v>
      </c>
      <c r="K7" s="133">
        <v>4</v>
      </c>
      <c r="L7" s="133">
        <v>3</v>
      </c>
      <c r="M7" s="133">
        <v>5</v>
      </c>
      <c r="N7" s="133" t="s">
        <v>36</v>
      </c>
      <c r="O7" s="133" t="s">
        <v>283</v>
      </c>
      <c r="P7" s="133">
        <v>5</v>
      </c>
      <c r="Q7" s="133">
        <v>4</v>
      </c>
      <c r="R7" s="133">
        <v>4</v>
      </c>
      <c r="S7" s="133">
        <v>2</v>
      </c>
      <c r="T7" s="135">
        <v>14</v>
      </c>
      <c r="U7" s="133" t="s">
        <v>311</v>
      </c>
      <c r="V7" s="133">
        <v>5</v>
      </c>
      <c r="W7" s="133">
        <v>4</v>
      </c>
      <c r="X7" s="133">
        <v>4</v>
      </c>
      <c r="Y7" s="133">
        <v>5</v>
      </c>
      <c r="Z7" s="133" t="s">
        <v>295</v>
      </c>
      <c r="AA7" s="133" t="s">
        <v>305</v>
      </c>
      <c r="AB7" s="133" t="s">
        <v>287</v>
      </c>
      <c r="AC7" s="133" t="s">
        <v>302</v>
      </c>
      <c r="AD7" s="133" t="s">
        <v>289</v>
      </c>
      <c r="AE7" s="133" t="s">
        <v>290</v>
      </c>
      <c r="AF7" s="133"/>
      <c r="AG7" s="133"/>
      <c r="AH7" s="133"/>
      <c r="AI7" s="133"/>
      <c r="AJ7" s="133"/>
      <c r="AK7" s="133"/>
      <c r="AL7" s="133"/>
    </row>
    <row r="8" spans="1:38" x14ac:dyDescent="0.2">
      <c r="A8" s="134">
        <v>45470.397604166668</v>
      </c>
      <c r="B8" s="133" t="s">
        <v>282</v>
      </c>
      <c r="C8" s="133">
        <v>4</v>
      </c>
      <c r="D8" s="133">
        <v>4</v>
      </c>
      <c r="E8" s="133">
        <v>1</v>
      </c>
      <c r="F8" s="133">
        <v>2</v>
      </c>
      <c r="G8" s="133">
        <v>4</v>
      </c>
      <c r="H8" s="133">
        <v>4</v>
      </c>
      <c r="I8" s="133">
        <v>3</v>
      </c>
      <c r="J8" s="133">
        <v>4</v>
      </c>
      <c r="K8" s="133">
        <v>3</v>
      </c>
      <c r="L8" s="133">
        <v>3</v>
      </c>
      <c r="M8" s="133">
        <v>4</v>
      </c>
      <c r="N8" s="133" t="s">
        <v>36</v>
      </c>
      <c r="O8" s="133" t="s">
        <v>299</v>
      </c>
      <c r="P8" s="133">
        <v>2</v>
      </c>
      <c r="Q8" s="133">
        <v>4</v>
      </c>
      <c r="R8" s="133">
        <v>3</v>
      </c>
      <c r="S8" s="133">
        <v>3</v>
      </c>
      <c r="T8" s="135">
        <v>10</v>
      </c>
      <c r="U8" s="133" t="s">
        <v>312</v>
      </c>
      <c r="V8" s="133">
        <v>3</v>
      </c>
      <c r="W8" s="133">
        <v>3</v>
      </c>
      <c r="X8" s="133">
        <v>3</v>
      </c>
      <c r="Y8" s="133">
        <v>3</v>
      </c>
      <c r="Z8" s="133" t="s">
        <v>313</v>
      </c>
      <c r="AA8" s="133" t="s">
        <v>286</v>
      </c>
      <c r="AB8" s="133" t="s">
        <v>314</v>
      </c>
      <c r="AC8" s="133" t="s">
        <v>288</v>
      </c>
      <c r="AD8" s="133" t="s">
        <v>315</v>
      </c>
      <c r="AE8" s="133" t="s">
        <v>316</v>
      </c>
      <c r="AF8" s="133"/>
      <c r="AG8" s="133"/>
      <c r="AH8" s="133"/>
      <c r="AI8" s="133"/>
      <c r="AJ8" s="133"/>
      <c r="AK8" s="133"/>
      <c r="AL8" s="133"/>
    </row>
    <row r="9" spans="1:38" x14ac:dyDescent="0.2">
      <c r="A9" s="134">
        <v>45470.399513888886</v>
      </c>
      <c r="B9" s="133" t="s">
        <v>310</v>
      </c>
      <c r="C9" s="133">
        <v>3</v>
      </c>
      <c r="D9" s="133">
        <v>4</v>
      </c>
      <c r="E9" s="133">
        <v>1</v>
      </c>
      <c r="F9" s="133">
        <v>1</v>
      </c>
      <c r="G9" s="133">
        <v>2</v>
      </c>
      <c r="H9" s="133">
        <v>1</v>
      </c>
      <c r="I9" s="133">
        <v>2</v>
      </c>
      <c r="J9" s="133">
        <v>3</v>
      </c>
      <c r="K9" s="133">
        <v>1</v>
      </c>
      <c r="L9" s="133">
        <v>4</v>
      </c>
      <c r="M9" s="133">
        <v>4</v>
      </c>
      <c r="N9" s="133" t="s">
        <v>36</v>
      </c>
      <c r="O9" s="133" t="s">
        <v>283</v>
      </c>
      <c r="P9" s="133">
        <v>4</v>
      </c>
      <c r="Q9" s="133">
        <v>4</v>
      </c>
      <c r="R9" s="133">
        <v>3</v>
      </c>
      <c r="S9" s="133">
        <v>4</v>
      </c>
      <c r="T9" s="135">
        <v>14</v>
      </c>
      <c r="U9" s="133" t="s">
        <v>317</v>
      </c>
      <c r="V9" s="133">
        <v>3</v>
      </c>
      <c r="W9" s="133">
        <v>3</v>
      </c>
      <c r="X9" s="133">
        <v>3</v>
      </c>
      <c r="Y9" s="133">
        <v>4</v>
      </c>
      <c r="Z9" s="133" t="s">
        <v>318</v>
      </c>
      <c r="AA9" s="133" t="s">
        <v>305</v>
      </c>
      <c r="AB9" s="133" t="s">
        <v>314</v>
      </c>
      <c r="AC9" s="133" t="s">
        <v>296</v>
      </c>
      <c r="AD9" s="133" t="s">
        <v>315</v>
      </c>
      <c r="AE9" s="133" t="s">
        <v>290</v>
      </c>
      <c r="AF9" s="133"/>
      <c r="AG9" s="133"/>
      <c r="AH9" s="133"/>
      <c r="AI9" s="133"/>
      <c r="AJ9" s="133"/>
      <c r="AK9" s="133"/>
      <c r="AL9" s="133"/>
    </row>
    <row r="10" spans="1:38" x14ac:dyDescent="0.2">
      <c r="A10" s="134">
        <v>45470.404652777775</v>
      </c>
      <c r="B10" s="133" t="s">
        <v>319</v>
      </c>
      <c r="C10" s="133">
        <v>4</v>
      </c>
      <c r="D10" s="133">
        <v>4</v>
      </c>
      <c r="E10" s="133">
        <v>3</v>
      </c>
      <c r="F10" s="133">
        <v>2</v>
      </c>
      <c r="G10" s="133">
        <v>3</v>
      </c>
      <c r="H10" s="133">
        <v>3</v>
      </c>
      <c r="I10" s="133">
        <v>4</v>
      </c>
      <c r="J10" s="133">
        <v>5</v>
      </c>
      <c r="K10" s="133">
        <v>5</v>
      </c>
      <c r="L10" s="133">
        <v>4</v>
      </c>
      <c r="M10" s="133">
        <v>4</v>
      </c>
      <c r="N10" s="133" t="s">
        <v>36</v>
      </c>
      <c r="O10" s="133" t="s">
        <v>293</v>
      </c>
      <c r="P10" s="133">
        <v>3</v>
      </c>
      <c r="Q10" s="133">
        <v>4</v>
      </c>
      <c r="R10" s="133">
        <v>4</v>
      </c>
      <c r="S10" s="133">
        <v>4</v>
      </c>
      <c r="T10" s="135">
        <v>14</v>
      </c>
      <c r="U10" s="133" t="s">
        <v>320</v>
      </c>
      <c r="V10" s="133">
        <v>4</v>
      </c>
      <c r="W10" s="133">
        <v>4</v>
      </c>
      <c r="X10" s="133">
        <v>3</v>
      </c>
      <c r="Y10" s="133">
        <v>3</v>
      </c>
      <c r="Z10" s="133" t="s">
        <v>321</v>
      </c>
      <c r="AA10" s="133" t="s">
        <v>305</v>
      </c>
      <c r="AB10" s="133" t="s">
        <v>314</v>
      </c>
      <c r="AC10" s="133" t="s">
        <v>296</v>
      </c>
      <c r="AD10" s="133" t="s">
        <v>315</v>
      </c>
      <c r="AE10" s="133" t="s">
        <v>290</v>
      </c>
      <c r="AF10" s="133"/>
      <c r="AG10" s="133"/>
      <c r="AH10" s="133"/>
      <c r="AI10" s="133"/>
      <c r="AJ10" s="133"/>
      <c r="AK10" s="133"/>
      <c r="AL10" s="133"/>
    </row>
    <row r="11" spans="1:38" x14ac:dyDescent="0.2">
      <c r="A11" s="134">
        <v>45470.405011574076</v>
      </c>
      <c r="B11" s="133" t="s">
        <v>310</v>
      </c>
      <c r="C11" s="133">
        <v>2</v>
      </c>
      <c r="D11" s="133">
        <v>4</v>
      </c>
      <c r="E11" s="133">
        <v>4</v>
      </c>
      <c r="F11" s="133">
        <v>1</v>
      </c>
      <c r="G11" s="133">
        <v>3</v>
      </c>
      <c r="H11" s="133">
        <v>3</v>
      </c>
      <c r="I11" s="133">
        <v>5</v>
      </c>
      <c r="J11" s="133">
        <v>5</v>
      </c>
      <c r="K11" s="133">
        <v>5</v>
      </c>
      <c r="L11" s="133">
        <v>4</v>
      </c>
      <c r="M11" s="133">
        <v>5</v>
      </c>
      <c r="N11" s="133" t="s">
        <v>36</v>
      </c>
      <c r="O11" s="133" t="s">
        <v>293</v>
      </c>
      <c r="P11" s="133">
        <v>5</v>
      </c>
      <c r="Q11" s="133">
        <v>5</v>
      </c>
      <c r="R11" s="133">
        <v>5</v>
      </c>
      <c r="S11" s="133">
        <v>5</v>
      </c>
      <c r="T11" s="135">
        <v>16</v>
      </c>
      <c r="U11" s="133" t="s">
        <v>284</v>
      </c>
      <c r="V11" s="133">
        <v>5</v>
      </c>
      <c r="W11" s="133">
        <v>5</v>
      </c>
      <c r="X11" s="133">
        <v>5</v>
      </c>
      <c r="Y11" s="133">
        <v>5</v>
      </c>
      <c r="Z11" s="133" t="s">
        <v>322</v>
      </c>
      <c r="AA11" s="133" t="s">
        <v>286</v>
      </c>
      <c r="AB11" s="133" t="s">
        <v>306</v>
      </c>
      <c r="AC11" s="133" t="s">
        <v>288</v>
      </c>
      <c r="AD11" s="133" t="s">
        <v>323</v>
      </c>
      <c r="AE11" s="133" t="s">
        <v>316</v>
      </c>
      <c r="AF11" s="133"/>
      <c r="AG11" s="133"/>
      <c r="AH11" s="133"/>
      <c r="AI11" s="133"/>
      <c r="AJ11" s="133"/>
      <c r="AK11" s="133"/>
      <c r="AL11" s="133"/>
    </row>
    <row r="12" spans="1:38" x14ac:dyDescent="0.2">
      <c r="A12" s="134">
        <v>45470.455520833333</v>
      </c>
      <c r="B12" s="133" t="s">
        <v>303</v>
      </c>
      <c r="C12" s="133">
        <v>4</v>
      </c>
      <c r="D12" s="133">
        <v>2</v>
      </c>
      <c r="E12" s="133">
        <v>4</v>
      </c>
      <c r="F12" s="133">
        <v>4</v>
      </c>
      <c r="G12" s="133">
        <v>4</v>
      </c>
      <c r="H12" s="133">
        <v>2</v>
      </c>
      <c r="I12" s="133">
        <v>4</v>
      </c>
      <c r="J12" s="133">
        <v>2</v>
      </c>
      <c r="K12" s="133">
        <v>4</v>
      </c>
      <c r="L12" s="133">
        <v>4</v>
      </c>
      <c r="M12" s="133">
        <v>5</v>
      </c>
      <c r="N12" s="133" t="s">
        <v>36</v>
      </c>
      <c r="O12" s="133" t="s">
        <v>283</v>
      </c>
      <c r="P12" s="133">
        <v>5</v>
      </c>
      <c r="Q12" s="133">
        <v>4</v>
      </c>
      <c r="R12" s="133">
        <v>5</v>
      </c>
      <c r="S12" s="133">
        <v>5</v>
      </c>
      <c r="T12" s="135">
        <v>12</v>
      </c>
      <c r="U12" s="133" t="s">
        <v>324</v>
      </c>
      <c r="V12" s="133">
        <v>4</v>
      </c>
      <c r="W12" s="133">
        <v>3</v>
      </c>
      <c r="X12" s="133">
        <v>2</v>
      </c>
      <c r="Y12" s="133">
        <v>3</v>
      </c>
      <c r="Z12" s="133" t="s">
        <v>325</v>
      </c>
      <c r="AA12" s="133" t="s">
        <v>286</v>
      </c>
      <c r="AB12" s="133" t="s">
        <v>314</v>
      </c>
      <c r="AC12" s="133" t="s">
        <v>296</v>
      </c>
      <c r="AD12" s="133" t="s">
        <v>315</v>
      </c>
      <c r="AE12" s="133" t="s">
        <v>290</v>
      </c>
      <c r="AF12" s="133"/>
      <c r="AG12" s="133"/>
      <c r="AH12" s="133"/>
      <c r="AI12" s="133"/>
      <c r="AJ12" s="133"/>
      <c r="AK12" s="133"/>
      <c r="AL12" s="133"/>
    </row>
    <row r="13" spans="1:38" x14ac:dyDescent="0.2">
      <c r="A13" s="134">
        <v>45470.545266203706</v>
      </c>
      <c r="B13" s="133" t="s">
        <v>282</v>
      </c>
      <c r="C13" s="133">
        <v>3</v>
      </c>
      <c r="D13" s="133">
        <v>4</v>
      </c>
      <c r="E13" s="133">
        <v>2</v>
      </c>
      <c r="F13" s="133">
        <v>3</v>
      </c>
      <c r="G13" s="133">
        <v>4</v>
      </c>
      <c r="H13" s="133">
        <v>3</v>
      </c>
      <c r="I13" s="133">
        <v>3</v>
      </c>
      <c r="J13" s="133">
        <v>2</v>
      </c>
      <c r="K13" s="133">
        <v>4</v>
      </c>
      <c r="L13" s="133">
        <v>3</v>
      </c>
      <c r="M13" s="133">
        <v>5</v>
      </c>
      <c r="N13" s="133" t="s">
        <v>36</v>
      </c>
      <c r="O13" s="133" t="s">
        <v>299</v>
      </c>
      <c r="P13" s="133">
        <v>5</v>
      </c>
      <c r="Q13" s="133">
        <v>5</v>
      </c>
      <c r="R13" s="133">
        <v>5</v>
      </c>
      <c r="S13" s="133">
        <v>5</v>
      </c>
      <c r="T13" s="135">
        <v>14</v>
      </c>
      <c r="U13" s="133" t="s">
        <v>326</v>
      </c>
      <c r="V13" s="133">
        <v>3</v>
      </c>
      <c r="W13" s="133">
        <v>4</v>
      </c>
      <c r="X13" s="133">
        <v>4</v>
      </c>
      <c r="Y13" s="133">
        <v>4</v>
      </c>
      <c r="Z13" s="133" t="s">
        <v>295</v>
      </c>
      <c r="AA13" s="133" t="s">
        <v>286</v>
      </c>
      <c r="AB13" s="133" t="s">
        <v>287</v>
      </c>
      <c r="AC13" s="133" t="s">
        <v>296</v>
      </c>
      <c r="AD13" s="133" t="s">
        <v>289</v>
      </c>
      <c r="AE13" s="133" t="s">
        <v>290</v>
      </c>
      <c r="AF13" s="133"/>
      <c r="AG13" s="133"/>
      <c r="AH13" s="133"/>
      <c r="AI13" s="133"/>
      <c r="AJ13" s="133"/>
      <c r="AK13" s="133"/>
      <c r="AL13" s="133"/>
    </row>
    <row r="14" spans="1:38" x14ac:dyDescent="0.2">
      <c r="A14" s="134">
        <v>45470.632175925923</v>
      </c>
      <c r="B14" s="133" t="s">
        <v>282</v>
      </c>
      <c r="C14" s="133">
        <v>2</v>
      </c>
      <c r="D14" s="133">
        <v>2</v>
      </c>
      <c r="E14" s="133">
        <v>4</v>
      </c>
      <c r="F14" s="133">
        <v>5</v>
      </c>
      <c r="G14" s="133">
        <v>4</v>
      </c>
      <c r="H14" s="133">
        <v>4</v>
      </c>
      <c r="I14" s="133">
        <v>5</v>
      </c>
      <c r="J14" s="133">
        <v>5</v>
      </c>
      <c r="K14" s="133">
        <v>5</v>
      </c>
      <c r="L14" s="133">
        <v>3</v>
      </c>
      <c r="M14" s="133">
        <v>5</v>
      </c>
      <c r="N14" s="133" t="s">
        <v>36</v>
      </c>
      <c r="O14" s="133" t="s">
        <v>293</v>
      </c>
      <c r="P14" s="133">
        <v>4</v>
      </c>
      <c r="Q14" s="133">
        <v>4</v>
      </c>
      <c r="R14" s="133">
        <v>4</v>
      </c>
      <c r="S14" s="133">
        <v>4</v>
      </c>
      <c r="T14" s="135">
        <v>12</v>
      </c>
      <c r="U14" s="133" t="s">
        <v>312</v>
      </c>
      <c r="V14" s="133">
        <v>3</v>
      </c>
      <c r="W14" s="133">
        <v>3</v>
      </c>
      <c r="X14" s="133">
        <v>4</v>
      </c>
      <c r="Y14" s="133">
        <v>4</v>
      </c>
      <c r="Z14" s="133" t="s">
        <v>295</v>
      </c>
      <c r="AA14" s="133" t="s">
        <v>305</v>
      </c>
      <c r="AB14" s="133" t="s">
        <v>287</v>
      </c>
      <c r="AC14" s="133" t="s">
        <v>288</v>
      </c>
      <c r="AD14" s="133" t="s">
        <v>289</v>
      </c>
      <c r="AE14" s="133" t="s">
        <v>290</v>
      </c>
      <c r="AF14" s="133"/>
      <c r="AG14" s="133"/>
      <c r="AH14" s="133"/>
      <c r="AI14" s="133"/>
      <c r="AJ14" s="133"/>
      <c r="AK14" s="133"/>
      <c r="AL14" s="133"/>
    </row>
    <row r="15" spans="1:38" x14ac:dyDescent="0.2">
      <c r="A15" s="134">
        <v>45471.591840277775</v>
      </c>
      <c r="B15" s="133" t="s">
        <v>282</v>
      </c>
      <c r="C15" s="133">
        <v>4</v>
      </c>
      <c r="D15" s="133">
        <v>3</v>
      </c>
      <c r="E15" s="133">
        <v>4</v>
      </c>
      <c r="F15" s="133">
        <v>3</v>
      </c>
      <c r="G15" s="133">
        <v>3</v>
      </c>
      <c r="H15" s="133">
        <v>3</v>
      </c>
      <c r="I15" s="133">
        <v>4</v>
      </c>
      <c r="J15" s="133">
        <v>4</v>
      </c>
      <c r="K15" s="133">
        <v>4</v>
      </c>
      <c r="L15" s="133">
        <v>4</v>
      </c>
      <c r="M15" s="133">
        <v>4</v>
      </c>
      <c r="N15" s="133" t="s">
        <v>36</v>
      </c>
      <c r="O15" s="133" t="s">
        <v>283</v>
      </c>
      <c r="P15" s="133">
        <v>5</v>
      </c>
      <c r="Q15" s="133">
        <v>4</v>
      </c>
      <c r="R15" s="133">
        <v>5</v>
      </c>
      <c r="S15" s="133">
        <v>3</v>
      </c>
      <c r="T15" s="135">
        <v>16</v>
      </c>
      <c r="U15" s="133" t="s">
        <v>324</v>
      </c>
      <c r="V15" s="133">
        <v>5</v>
      </c>
      <c r="W15" s="133">
        <v>5</v>
      </c>
      <c r="X15" s="133">
        <v>5</v>
      </c>
      <c r="Y15" s="133">
        <v>4</v>
      </c>
      <c r="Z15" s="133" t="s">
        <v>327</v>
      </c>
      <c r="AA15" s="133" t="s">
        <v>286</v>
      </c>
      <c r="AB15" s="133" t="s">
        <v>287</v>
      </c>
      <c r="AC15" s="133" t="s">
        <v>296</v>
      </c>
      <c r="AD15" s="133" t="s">
        <v>289</v>
      </c>
      <c r="AE15" s="133" t="s">
        <v>290</v>
      </c>
      <c r="AF15" s="133"/>
      <c r="AG15" s="133"/>
      <c r="AH15" s="133"/>
      <c r="AI15" s="133"/>
      <c r="AJ15" s="133"/>
      <c r="AK15" s="133"/>
      <c r="AL15" s="133"/>
    </row>
    <row r="16" spans="1:38" x14ac:dyDescent="0.2">
      <c r="A16" s="134">
        <v>45471.599710648145</v>
      </c>
      <c r="B16" s="133" t="s">
        <v>282</v>
      </c>
      <c r="C16" s="133">
        <v>5</v>
      </c>
      <c r="D16" s="133">
        <v>4</v>
      </c>
      <c r="E16" s="133">
        <v>5</v>
      </c>
      <c r="F16" s="133">
        <v>4</v>
      </c>
      <c r="G16" s="133">
        <v>3</v>
      </c>
      <c r="H16" s="133">
        <v>3</v>
      </c>
      <c r="I16" s="133">
        <v>4</v>
      </c>
      <c r="J16" s="133">
        <v>3</v>
      </c>
      <c r="K16" s="133">
        <v>4</v>
      </c>
      <c r="L16" s="133">
        <v>3</v>
      </c>
      <c r="M16" s="133">
        <v>5</v>
      </c>
      <c r="N16" s="133" t="s">
        <v>36</v>
      </c>
      <c r="O16" s="133" t="s">
        <v>283</v>
      </c>
      <c r="P16" s="133">
        <v>5</v>
      </c>
      <c r="Q16" s="133">
        <v>5</v>
      </c>
      <c r="R16" s="133">
        <v>4</v>
      </c>
      <c r="S16" s="133">
        <v>3</v>
      </c>
      <c r="T16" s="135">
        <v>16</v>
      </c>
      <c r="U16" s="133" t="s">
        <v>324</v>
      </c>
      <c r="V16" s="133">
        <v>5</v>
      </c>
      <c r="W16" s="133">
        <v>5</v>
      </c>
      <c r="X16" s="133">
        <v>4</v>
      </c>
      <c r="Y16" s="133">
        <v>4</v>
      </c>
      <c r="Z16" s="133" t="s">
        <v>285</v>
      </c>
      <c r="AA16" s="133" t="s">
        <v>286</v>
      </c>
      <c r="AB16" s="133" t="s">
        <v>314</v>
      </c>
      <c r="AC16" s="133" t="s">
        <v>296</v>
      </c>
      <c r="AD16" s="133" t="s">
        <v>315</v>
      </c>
      <c r="AE16" s="133" t="s">
        <v>290</v>
      </c>
      <c r="AF16" s="133"/>
      <c r="AG16" s="133"/>
      <c r="AH16" s="133"/>
      <c r="AI16" s="133"/>
      <c r="AJ16" s="133"/>
      <c r="AK16" s="133"/>
      <c r="AL16" s="133"/>
    </row>
    <row r="17" spans="1:38" x14ac:dyDescent="0.2">
      <c r="A17" s="134">
        <v>45471.600937499999</v>
      </c>
      <c r="B17" s="133" t="s">
        <v>328</v>
      </c>
      <c r="C17" s="133">
        <v>2</v>
      </c>
      <c r="D17" s="133">
        <v>3</v>
      </c>
      <c r="E17" s="133">
        <v>2</v>
      </c>
      <c r="F17" s="133">
        <v>1</v>
      </c>
      <c r="G17" s="133">
        <v>1</v>
      </c>
      <c r="H17" s="133">
        <v>2</v>
      </c>
      <c r="I17" s="133">
        <v>2</v>
      </c>
      <c r="J17" s="133">
        <v>2</v>
      </c>
      <c r="K17" s="133">
        <v>1</v>
      </c>
      <c r="L17" s="133">
        <v>2</v>
      </c>
      <c r="M17" s="133">
        <v>4</v>
      </c>
      <c r="N17" s="133" t="s">
        <v>36</v>
      </c>
      <c r="O17" s="133" t="s">
        <v>283</v>
      </c>
      <c r="P17" s="133">
        <v>4</v>
      </c>
      <c r="Q17" s="133">
        <v>4</v>
      </c>
      <c r="R17" s="133">
        <v>4</v>
      </c>
      <c r="S17" s="133">
        <v>4</v>
      </c>
      <c r="T17" s="135">
        <v>14</v>
      </c>
      <c r="U17" s="133" t="s">
        <v>326</v>
      </c>
      <c r="V17" s="133">
        <v>4</v>
      </c>
      <c r="W17" s="133">
        <v>4</v>
      </c>
      <c r="X17" s="133">
        <v>3</v>
      </c>
      <c r="Y17" s="133">
        <v>4</v>
      </c>
      <c r="Z17" s="133" t="s">
        <v>285</v>
      </c>
      <c r="AA17" s="133" t="s">
        <v>286</v>
      </c>
      <c r="AB17" s="133" t="s">
        <v>287</v>
      </c>
      <c r="AC17" s="133" t="s">
        <v>296</v>
      </c>
      <c r="AD17" s="133" t="s">
        <v>289</v>
      </c>
      <c r="AE17" s="133" t="s">
        <v>290</v>
      </c>
      <c r="AF17" s="133"/>
      <c r="AG17" s="133"/>
      <c r="AH17" s="133"/>
      <c r="AI17" s="133"/>
      <c r="AJ17" s="133"/>
      <c r="AK17" s="133"/>
      <c r="AL17" s="133"/>
    </row>
    <row r="18" spans="1:38" x14ac:dyDescent="0.2">
      <c r="A18" s="134">
        <v>45471.603113425925</v>
      </c>
      <c r="B18" s="133" t="s">
        <v>292</v>
      </c>
      <c r="C18" s="133">
        <v>4</v>
      </c>
      <c r="D18" s="133">
        <v>2</v>
      </c>
      <c r="E18" s="133">
        <v>4</v>
      </c>
      <c r="F18" s="133">
        <v>4</v>
      </c>
      <c r="G18" s="133">
        <v>4</v>
      </c>
      <c r="H18" s="133">
        <v>4</v>
      </c>
      <c r="I18" s="133">
        <v>4</v>
      </c>
      <c r="J18" s="133">
        <v>4</v>
      </c>
      <c r="K18" s="133">
        <v>5</v>
      </c>
      <c r="L18" s="133">
        <v>5</v>
      </c>
      <c r="M18" s="133">
        <v>3</v>
      </c>
      <c r="N18" s="133" t="s">
        <v>44</v>
      </c>
      <c r="O18" s="133" t="s">
        <v>283</v>
      </c>
      <c r="P18" s="133">
        <v>3</v>
      </c>
      <c r="Q18" s="133">
        <v>4</v>
      </c>
      <c r="R18" s="133">
        <v>3</v>
      </c>
      <c r="S18" s="133">
        <v>2</v>
      </c>
      <c r="T18" s="135">
        <v>14</v>
      </c>
      <c r="U18" s="133" t="s">
        <v>300</v>
      </c>
      <c r="V18" s="133">
        <v>4</v>
      </c>
      <c r="W18" s="133">
        <v>2</v>
      </c>
      <c r="X18" s="133">
        <v>3</v>
      </c>
      <c r="Y18" s="133">
        <v>2</v>
      </c>
      <c r="Z18" s="133" t="s">
        <v>313</v>
      </c>
      <c r="AA18" s="133" t="s">
        <v>286</v>
      </c>
      <c r="AB18" s="133" t="s">
        <v>287</v>
      </c>
      <c r="AC18" s="133" t="s">
        <v>302</v>
      </c>
      <c r="AD18" s="133" t="s">
        <v>289</v>
      </c>
      <c r="AE18" s="133" t="s">
        <v>290</v>
      </c>
      <c r="AF18" s="133"/>
      <c r="AG18" s="133"/>
      <c r="AH18" s="133"/>
      <c r="AI18" s="133"/>
      <c r="AJ18" s="133"/>
      <c r="AK18" s="133"/>
      <c r="AL18" s="133"/>
    </row>
    <row r="19" spans="1:38" x14ac:dyDescent="0.2">
      <c r="A19" s="134">
        <v>45471.607291666667</v>
      </c>
      <c r="B19" s="133" t="s">
        <v>282</v>
      </c>
      <c r="C19" s="133">
        <v>2</v>
      </c>
      <c r="D19" s="133">
        <v>3</v>
      </c>
      <c r="E19" s="133">
        <v>2</v>
      </c>
      <c r="F19" s="133">
        <v>3</v>
      </c>
      <c r="G19" s="133">
        <v>3</v>
      </c>
      <c r="H19" s="133">
        <v>3</v>
      </c>
      <c r="I19" s="133">
        <v>3</v>
      </c>
      <c r="J19" s="133">
        <v>3</v>
      </c>
      <c r="K19" s="133">
        <v>3</v>
      </c>
      <c r="L19" s="133">
        <v>3</v>
      </c>
      <c r="M19" s="133">
        <v>4</v>
      </c>
      <c r="N19" s="133" t="s">
        <v>36</v>
      </c>
      <c r="O19" s="133" t="s">
        <v>283</v>
      </c>
      <c r="P19" s="133">
        <v>2</v>
      </c>
      <c r="Q19" s="133">
        <v>2</v>
      </c>
      <c r="R19" s="133">
        <v>3</v>
      </c>
      <c r="S19" s="133">
        <v>1</v>
      </c>
      <c r="T19" s="135">
        <v>14</v>
      </c>
      <c r="U19" s="133" t="s">
        <v>312</v>
      </c>
      <c r="V19" s="133">
        <v>4</v>
      </c>
      <c r="W19" s="133">
        <v>4</v>
      </c>
      <c r="X19" s="133">
        <v>4</v>
      </c>
      <c r="Y19" s="133">
        <v>4</v>
      </c>
      <c r="Z19" s="133" t="s">
        <v>329</v>
      </c>
      <c r="AA19" s="133" t="s">
        <v>286</v>
      </c>
      <c r="AB19" s="133" t="s">
        <v>287</v>
      </c>
      <c r="AC19" s="133" t="s">
        <v>330</v>
      </c>
      <c r="AD19" s="133" t="s">
        <v>289</v>
      </c>
      <c r="AE19" s="133" t="s">
        <v>290</v>
      </c>
      <c r="AF19" s="133"/>
      <c r="AG19" s="133"/>
      <c r="AH19" s="133"/>
      <c r="AI19" s="133"/>
      <c r="AJ19" s="133"/>
      <c r="AK19" s="133"/>
      <c r="AL19" s="133"/>
    </row>
    <row r="20" spans="1:38" x14ac:dyDescent="0.2">
      <c r="A20" s="134">
        <v>45471.607557870368</v>
      </c>
      <c r="B20" s="133" t="s">
        <v>282</v>
      </c>
      <c r="C20" s="133">
        <v>4</v>
      </c>
      <c r="D20" s="133">
        <v>5</v>
      </c>
      <c r="E20" s="133">
        <v>5</v>
      </c>
      <c r="F20" s="133">
        <v>4</v>
      </c>
      <c r="G20" s="133">
        <v>4</v>
      </c>
      <c r="H20" s="133">
        <v>4</v>
      </c>
      <c r="I20" s="133">
        <v>3</v>
      </c>
      <c r="J20" s="133">
        <v>3</v>
      </c>
      <c r="K20" s="133">
        <v>4</v>
      </c>
      <c r="L20" s="133">
        <v>4</v>
      </c>
      <c r="M20" s="133">
        <v>5</v>
      </c>
      <c r="N20" s="133" t="s">
        <v>36</v>
      </c>
      <c r="O20" s="133" t="s">
        <v>283</v>
      </c>
      <c r="P20" s="133">
        <v>5</v>
      </c>
      <c r="Q20" s="133">
        <v>4</v>
      </c>
      <c r="R20" s="133">
        <v>5</v>
      </c>
      <c r="S20" s="133">
        <v>4</v>
      </c>
      <c r="T20" s="135">
        <v>16</v>
      </c>
      <c r="U20" s="133" t="s">
        <v>297</v>
      </c>
      <c r="V20" s="133">
        <v>5</v>
      </c>
      <c r="W20" s="133">
        <v>4</v>
      </c>
      <c r="X20" s="133">
        <v>5</v>
      </c>
      <c r="Y20" s="133">
        <v>5</v>
      </c>
      <c r="Z20" s="133" t="s">
        <v>331</v>
      </c>
      <c r="AA20" s="133" t="s">
        <v>305</v>
      </c>
      <c r="AB20" s="133" t="s">
        <v>287</v>
      </c>
      <c r="AC20" s="133" t="s">
        <v>296</v>
      </c>
      <c r="AD20" s="133" t="s">
        <v>289</v>
      </c>
      <c r="AE20" s="133" t="s">
        <v>290</v>
      </c>
      <c r="AF20" s="133"/>
      <c r="AG20" s="133"/>
      <c r="AH20" s="133"/>
      <c r="AI20" s="133"/>
      <c r="AJ20" s="133"/>
      <c r="AK20" s="133"/>
      <c r="AL20" s="133"/>
    </row>
    <row r="21" spans="1:38" x14ac:dyDescent="0.2">
      <c r="A21" s="134">
        <v>45471.609664351854</v>
      </c>
      <c r="B21" s="133" t="s">
        <v>282</v>
      </c>
      <c r="C21" s="133">
        <v>5</v>
      </c>
      <c r="D21" s="133">
        <v>5</v>
      </c>
      <c r="E21" s="133">
        <v>5</v>
      </c>
      <c r="F21" s="133">
        <v>5</v>
      </c>
      <c r="G21" s="133">
        <v>5</v>
      </c>
      <c r="H21" s="133">
        <v>5</v>
      </c>
      <c r="I21" s="133">
        <v>5</v>
      </c>
      <c r="J21" s="133">
        <v>5</v>
      </c>
      <c r="K21" s="133">
        <v>5</v>
      </c>
      <c r="L21" s="133">
        <v>5</v>
      </c>
      <c r="M21" s="133">
        <v>5</v>
      </c>
      <c r="N21" s="133" t="s">
        <v>36</v>
      </c>
      <c r="O21" s="133" t="s">
        <v>283</v>
      </c>
      <c r="P21" s="133">
        <v>5</v>
      </c>
      <c r="Q21" s="133">
        <v>5</v>
      </c>
      <c r="R21" s="133">
        <v>5</v>
      </c>
      <c r="S21" s="133">
        <v>5</v>
      </c>
      <c r="T21" s="135">
        <v>16</v>
      </c>
      <c r="U21" s="133" t="s">
        <v>324</v>
      </c>
      <c r="V21" s="133">
        <v>5</v>
      </c>
      <c r="W21" s="133">
        <v>5</v>
      </c>
      <c r="X21" s="133">
        <v>5</v>
      </c>
      <c r="Y21" s="133">
        <v>5</v>
      </c>
      <c r="Z21" s="133" t="s">
        <v>327</v>
      </c>
      <c r="AA21" s="133" t="s">
        <v>286</v>
      </c>
      <c r="AB21" s="133" t="s">
        <v>287</v>
      </c>
      <c r="AC21" s="133" t="s">
        <v>296</v>
      </c>
      <c r="AD21" s="133" t="s">
        <v>315</v>
      </c>
      <c r="AE21" s="133" t="s">
        <v>290</v>
      </c>
      <c r="AF21" s="133"/>
      <c r="AG21" s="133"/>
      <c r="AH21" s="133"/>
      <c r="AI21" s="133"/>
      <c r="AJ21" s="133"/>
      <c r="AK21" s="133"/>
      <c r="AL21" s="133"/>
    </row>
    <row r="22" spans="1:38" x14ac:dyDescent="0.2">
      <c r="A22" s="134">
        <v>45471.611342592594</v>
      </c>
      <c r="B22" s="133" t="s">
        <v>282</v>
      </c>
      <c r="C22" s="133">
        <v>5</v>
      </c>
      <c r="D22" s="133">
        <v>5</v>
      </c>
      <c r="E22" s="133">
        <v>5</v>
      </c>
      <c r="F22" s="133">
        <v>5</v>
      </c>
      <c r="G22" s="133">
        <v>5</v>
      </c>
      <c r="H22" s="133">
        <v>5</v>
      </c>
      <c r="I22" s="133">
        <v>5</v>
      </c>
      <c r="J22" s="133">
        <v>5</v>
      </c>
      <c r="K22" s="133">
        <v>5</v>
      </c>
      <c r="L22" s="133">
        <v>5</v>
      </c>
      <c r="M22" s="133">
        <v>5</v>
      </c>
      <c r="N22" s="133" t="s">
        <v>36</v>
      </c>
      <c r="O22" s="133" t="s">
        <v>283</v>
      </c>
      <c r="P22" s="133">
        <v>5</v>
      </c>
      <c r="Q22" s="133">
        <v>5</v>
      </c>
      <c r="R22" s="133">
        <v>5</v>
      </c>
      <c r="S22" s="133">
        <v>5</v>
      </c>
      <c r="T22" s="135">
        <v>16</v>
      </c>
      <c r="U22" s="133" t="s">
        <v>324</v>
      </c>
      <c r="V22" s="133">
        <v>5</v>
      </c>
      <c r="W22" s="133">
        <v>5</v>
      </c>
      <c r="X22" s="133">
        <v>5</v>
      </c>
      <c r="Y22" s="133">
        <v>5</v>
      </c>
      <c r="Z22" s="133" t="s">
        <v>332</v>
      </c>
      <c r="AA22" s="133" t="s">
        <v>286</v>
      </c>
      <c r="AB22" s="133" t="s">
        <v>314</v>
      </c>
      <c r="AC22" s="133" t="s">
        <v>296</v>
      </c>
      <c r="AD22" s="133" t="s">
        <v>315</v>
      </c>
      <c r="AE22" s="133" t="s">
        <v>290</v>
      </c>
      <c r="AF22" s="133"/>
      <c r="AG22" s="133"/>
      <c r="AH22" s="133"/>
      <c r="AI22" s="133"/>
      <c r="AJ22" s="133"/>
      <c r="AK22" s="133"/>
      <c r="AL22" s="133"/>
    </row>
    <row r="23" spans="1:38" x14ac:dyDescent="0.2">
      <c r="A23" s="134">
        <v>45471.613703703704</v>
      </c>
      <c r="B23" s="133" t="s">
        <v>282</v>
      </c>
      <c r="C23" s="133">
        <v>5</v>
      </c>
      <c r="D23" s="133">
        <v>5</v>
      </c>
      <c r="E23" s="133">
        <v>5</v>
      </c>
      <c r="F23" s="133">
        <v>5</v>
      </c>
      <c r="G23" s="133">
        <v>5</v>
      </c>
      <c r="H23" s="133">
        <v>5</v>
      </c>
      <c r="I23" s="133">
        <v>5</v>
      </c>
      <c r="J23" s="133">
        <v>5</v>
      </c>
      <c r="K23" s="133">
        <v>5</v>
      </c>
      <c r="L23" s="133">
        <v>5</v>
      </c>
      <c r="M23" s="133">
        <v>5</v>
      </c>
      <c r="N23" s="133" t="s">
        <v>36</v>
      </c>
      <c r="O23" s="133" t="s">
        <v>283</v>
      </c>
      <c r="P23" s="133">
        <v>5</v>
      </c>
      <c r="Q23" s="133">
        <v>5</v>
      </c>
      <c r="R23" s="133">
        <v>5</v>
      </c>
      <c r="S23" s="133">
        <v>5</v>
      </c>
      <c r="T23" s="135">
        <v>16</v>
      </c>
      <c r="U23" s="133" t="s">
        <v>333</v>
      </c>
      <c r="V23" s="133">
        <v>5</v>
      </c>
      <c r="W23" s="133">
        <v>5</v>
      </c>
      <c r="X23" s="133">
        <v>5</v>
      </c>
      <c r="Y23" s="133">
        <v>5</v>
      </c>
      <c r="Z23" s="133" t="s">
        <v>334</v>
      </c>
      <c r="AA23" s="133" t="s">
        <v>286</v>
      </c>
      <c r="AB23" s="133" t="s">
        <v>314</v>
      </c>
      <c r="AC23" s="133" t="s">
        <v>296</v>
      </c>
      <c r="AD23" s="133" t="s">
        <v>315</v>
      </c>
      <c r="AE23" s="133" t="s">
        <v>290</v>
      </c>
      <c r="AF23" s="133"/>
      <c r="AG23" s="133"/>
      <c r="AH23" s="133"/>
      <c r="AI23" s="133"/>
      <c r="AJ23" s="133"/>
      <c r="AK23" s="133"/>
      <c r="AL23" s="133"/>
    </row>
    <row r="24" spans="1:38" x14ac:dyDescent="0.2">
      <c r="A24" s="134">
        <v>45471.613969907405</v>
      </c>
      <c r="B24" s="133" t="s">
        <v>303</v>
      </c>
      <c r="C24" s="133">
        <v>1</v>
      </c>
      <c r="D24" s="133">
        <v>1</v>
      </c>
      <c r="E24" s="133">
        <v>5</v>
      </c>
      <c r="F24" s="133">
        <v>4</v>
      </c>
      <c r="G24" s="133">
        <v>3</v>
      </c>
      <c r="H24" s="133">
        <v>1</v>
      </c>
      <c r="I24" s="133">
        <v>5</v>
      </c>
      <c r="J24" s="133">
        <v>4</v>
      </c>
      <c r="K24" s="133">
        <v>5</v>
      </c>
      <c r="L24" s="133">
        <v>1</v>
      </c>
      <c r="M24" s="133">
        <v>4</v>
      </c>
      <c r="N24" s="133" t="s">
        <v>36</v>
      </c>
      <c r="O24" s="133" t="s">
        <v>293</v>
      </c>
      <c r="P24" s="133">
        <v>3</v>
      </c>
      <c r="Q24" s="133">
        <v>2</v>
      </c>
      <c r="R24" s="133">
        <v>4</v>
      </c>
      <c r="S24" s="133">
        <v>2</v>
      </c>
      <c r="T24" s="135">
        <v>14</v>
      </c>
      <c r="U24" s="133" t="s">
        <v>335</v>
      </c>
      <c r="V24" s="133">
        <v>4</v>
      </c>
      <c r="W24" s="133">
        <v>3</v>
      </c>
      <c r="X24" s="133">
        <v>4</v>
      </c>
      <c r="Y24" s="133">
        <v>2</v>
      </c>
      <c r="Z24" s="133" t="s">
        <v>318</v>
      </c>
      <c r="AA24" s="133" t="s">
        <v>305</v>
      </c>
      <c r="AB24" s="133" t="s">
        <v>287</v>
      </c>
      <c r="AC24" s="133" t="s">
        <v>302</v>
      </c>
      <c r="AD24" s="133" t="s">
        <v>289</v>
      </c>
      <c r="AE24" s="133" t="s">
        <v>290</v>
      </c>
      <c r="AF24" s="133"/>
      <c r="AG24" s="133"/>
      <c r="AH24" s="133"/>
      <c r="AI24" s="133"/>
      <c r="AJ24" s="133"/>
      <c r="AK24" s="133"/>
      <c r="AL24" s="133"/>
    </row>
    <row r="25" spans="1:38" x14ac:dyDescent="0.2">
      <c r="A25" s="134">
        <v>45471.617754629631</v>
      </c>
      <c r="B25" s="133" t="s">
        <v>282</v>
      </c>
      <c r="C25" s="133">
        <v>5</v>
      </c>
      <c r="D25" s="133">
        <v>5</v>
      </c>
      <c r="E25" s="133">
        <v>5</v>
      </c>
      <c r="F25" s="133">
        <v>5</v>
      </c>
      <c r="G25" s="133">
        <v>5</v>
      </c>
      <c r="H25" s="133">
        <v>5</v>
      </c>
      <c r="I25" s="133">
        <v>5</v>
      </c>
      <c r="J25" s="133">
        <v>5</v>
      </c>
      <c r="K25" s="133">
        <v>5</v>
      </c>
      <c r="L25" s="133">
        <v>5</v>
      </c>
      <c r="M25" s="133">
        <v>5</v>
      </c>
      <c r="N25" s="133" t="s">
        <v>36</v>
      </c>
      <c r="O25" s="133" t="s">
        <v>299</v>
      </c>
      <c r="P25" s="133">
        <v>5</v>
      </c>
      <c r="Q25" s="133">
        <v>5</v>
      </c>
      <c r="R25" s="133">
        <v>5</v>
      </c>
      <c r="S25" s="133">
        <v>5</v>
      </c>
      <c r="T25" s="135">
        <v>16</v>
      </c>
      <c r="U25" s="133" t="s">
        <v>336</v>
      </c>
      <c r="V25" s="133">
        <v>5</v>
      </c>
      <c r="W25" s="133">
        <v>5</v>
      </c>
      <c r="X25" s="133">
        <v>5</v>
      </c>
      <c r="Y25" s="133">
        <v>5</v>
      </c>
      <c r="Z25" s="133" t="s">
        <v>285</v>
      </c>
      <c r="AA25" s="133" t="s">
        <v>286</v>
      </c>
      <c r="AB25" s="133" t="s">
        <v>314</v>
      </c>
      <c r="AC25" s="133" t="s">
        <v>296</v>
      </c>
      <c r="AD25" s="133" t="s">
        <v>315</v>
      </c>
      <c r="AE25" s="133" t="s">
        <v>290</v>
      </c>
      <c r="AF25" s="133"/>
      <c r="AG25" s="133"/>
      <c r="AH25" s="133"/>
      <c r="AI25" s="133"/>
      <c r="AJ25" s="133"/>
      <c r="AK25" s="133"/>
      <c r="AL25" s="133"/>
    </row>
    <row r="26" spans="1:38" x14ac:dyDescent="0.2">
      <c r="A26" s="134">
        <v>45471.618437500001</v>
      </c>
      <c r="B26" s="133" t="s">
        <v>337</v>
      </c>
      <c r="C26" s="133">
        <v>5</v>
      </c>
      <c r="D26" s="133">
        <v>4</v>
      </c>
      <c r="E26" s="133">
        <v>3</v>
      </c>
      <c r="F26" s="133">
        <v>5</v>
      </c>
      <c r="G26" s="133">
        <v>1</v>
      </c>
      <c r="H26" s="133">
        <v>5</v>
      </c>
      <c r="I26" s="133">
        <v>5</v>
      </c>
      <c r="J26" s="133">
        <v>5</v>
      </c>
      <c r="K26" s="133">
        <v>5</v>
      </c>
      <c r="L26" s="133">
        <v>3</v>
      </c>
      <c r="M26" s="133">
        <v>4</v>
      </c>
      <c r="N26" s="133" t="s">
        <v>44</v>
      </c>
      <c r="O26" s="133" t="s">
        <v>293</v>
      </c>
      <c r="P26" s="133">
        <v>4</v>
      </c>
      <c r="Q26" s="133">
        <v>4</v>
      </c>
      <c r="R26" s="133">
        <v>4</v>
      </c>
      <c r="S26" s="133">
        <v>3</v>
      </c>
      <c r="T26" s="135">
        <v>10</v>
      </c>
      <c r="U26" s="133" t="s">
        <v>324</v>
      </c>
      <c r="V26" s="133">
        <v>3</v>
      </c>
      <c r="W26" s="133">
        <v>3</v>
      </c>
      <c r="X26" s="133">
        <v>4</v>
      </c>
      <c r="Y26" s="133">
        <v>2</v>
      </c>
      <c r="Z26" s="133" t="s">
        <v>325</v>
      </c>
      <c r="AA26" s="133" t="s">
        <v>305</v>
      </c>
      <c r="AB26" s="133" t="s">
        <v>287</v>
      </c>
      <c r="AC26" s="133" t="s">
        <v>302</v>
      </c>
      <c r="AD26" s="133" t="s">
        <v>289</v>
      </c>
      <c r="AE26" s="133" t="s">
        <v>290</v>
      </c>
      <c r="AF26" s="133"/>
      <c r="AG26" s="133"/>
      <c r="AH26" s="133"/>
      <c r="AI26" s="133"/>
      <c r="AJ26" s="133"/>
      <c r="AK26" s="133"/>
      <c r="AL26" s="133"/>
    </row>
    <row r="27" spans="1:38" x14ac:dyDescent="0.2">
      <c r="A27" s="134">
        <v>45471.619305555556</v>
      </c>
      <c r="B27" s="133" t="s">
        <v>310</v>
      </c>
      <c r="C27" s="133">
        <v>1</v>
      </c>
      <c r="D27" s="133">
        <v>1</v>
      </c>
      <c r="E27" s="133">
        <v>1</v>
      </c>
      <c r="F27" s="133">
        <v>1</v>
      </c>
      <c r="G27" s="133">
        <v>1</v>
      </c>
      <c r="H27" s="133">
        <v>1</v>
      </c>
      <c r="I27" s="133">
        <v>1</v>
      </c>
      <c r="J27" s="133">
        <v>1</v>
      </c>
      <c r="K27" s="133">
        <v>1</v>
      </c>
      <c r="L27" s="133">
        <v>1</v>
      </c>
      <c r="M27" s="133">
        <v>2</v>
      </c>
      <c r="N27" s="133" t="s">
        <v>44</v>
      </c>
      <c r="O27" s="133" t="s">
        <v>293</v>
      </c>
      <c r="P27" s="133">
        <v>3</v>
      </c>
      <c r="Q27" s="133">
        <v>3</v>
      </c>
      <c r="R27" s="133">
        <v>3</v>
      </c>
      <c r="S27" s="133">
        <v>3</v>
      </c>
      <c r="T27" s="135">
        <v>10</v>
      </c>
      <c r="U27" s="133" t="s">
        <v>338</v>
      </c>
      <c r="V27" s="133">
        <v>3</v>
      </c>
      <c r="W27" s="133">
        <v>3</v>
      </c>
      <c r="X27" s="133">
        <v>3</v>
      </c>
      <c r="Y27" s="133">
        <v>3</v>
      </c>
      <c r="Z27" s="133" t="s">
        <v>339</v>
      </c>
      <c r="AA27" s="133" t="s">
        <v>305</v>
      </c>
      <c r="AB27" s="133" t="s">
        <v>287</v>
      </c>
      <c r="AC27" s="133" t="s">
        <v>296</v>
      </c>
      <c r="AD27" s="133" t="s">
        <v>315</v>
      </c>
      <c r="AE27" s="133" t="s">
        <v>290</v>
      </c>
      <c r="AF27" s="133"/>
      <c r="AG27" s="133"/>
      <c r="AH27" s="133"/>
      <c r="AI27" s="133"/>
      <c r="AJ27" s="133"/>
      <c r="AK27" s="133"/>
      <c r="AL27" s="133"/>
    </row>
    <row r="28" spans="1:38" x14ac:dyDescent="0.2">
      <c r="A28" s="134">
        <v>45471.621689814812</v>
      </c>
      <c r="B28" s="133" t="s">
        <v>282</v>
      </c>
      <c r="C28" s="133">
        <v>5</v>
      </c>
      <c r="D28" s="133">
        <v>4</v>
      </c>
      <c r="E28" s="133">
        <v>5</v>
      </c>
      <c r="F28" s="133">
        <v>4</v>
      </c>
      <c r="G28" s="133">
        <v>3</v>
      </c>
      <c r="H28" s="133">
        <v>3</v>
      </c>
      <c r="I28" s="133">
        <v>4</v>
      </c>
      <c r="J28" s="133">
        <v>4</v>
      </c>
      <c r="K28" s="133">
        <v>4</v>
      </c>
      <c r="L28" s="133">
        <v>3</v>
      </c>
      <c r="M28" s="133">
        <v>5</v>
      </c>
      <c r="N28" s="133" t="s">
        <v>36</v>
      </c>
      <c r="O28" s="133" t="s">
        <v>293</v>
      </c>
      <c r="P28" s="133">
        <v>5</v>
      </c>
      <c r="Q28" s="133">
        <v>4</v>
      </c>
      <c r="R28" s="133">
        <v>4</v>
      </c>
      <c r="S28" s="133">
        <v>5</v>
      </c>
      <c r="T28" s="135">
        <v>16</v>
      </c>
      <c r="U28" s="133" t="s">
        <v>336</v>
      </c>
      <c r="V28" s="133">
        <v>5</v>
      </c>
      <c r="W28" s="133">
        <v>5</v>
      </c>
      <c r="X28" s="133">
        <v>4</v>
      </c>
      <c r="Y28" s="133">
        <v>4</v>
      </c>
      <c r="Z28" s="133" t="s">
        <v>340</v>
      </c>
      <c r="AA28" s="133" t="s">
        <v>286</v>
      </c>
      <c r="AB28" s="133" t="s">
        <v>314</v>
      </c>
      <c r="AC28" s="133" t="s">
        <v>296</v>
      </c>
      <c r="AD28" s="133" t="s">
        <v>315</v>
      </c>
      <c r="AE28" s="133" t="s">
        <v>290</v>
      </c>
      <c r="AF28" s="133"/>
      <c r="AG28" s="133"/>
      <c r="AH28" s="133"/>
      <c r="AI28" s="133"/>
      <c r="AJ28" s="133"/>
      <c r="AK28" s="133"/>
      <c r="AL28" s="133"/>
    </row>
    <row r="29" spans="1:38" x14ac:dyDescent="0.2">
      <c r="A29" s="134">
        <v>45471.626759259256</v>
      </c>
      <c r="B29" s="133" t="s">
        <v>282</v>
      </c>
      <c r="C29" s="133">
        <v>5</v>
      </c>
      <c r="D29" s="133">
        <v>4</v>
      </c>
      <c r="E29" s="133">
        <v>5</v>
      </c>
      <c r="F29" s="133">
        <v>4</v>
      </c>
      <c r="G29" s="133">
        <v>4</v>
      </c>
      <c r="H29" s="133">
        <v>3</v>
      </c>
      <c r="I29" s="133">
        <v>4</v>
      </c>
      <c r="J29" s="133">
        <v>4</v>
      </c>
      <c r="K29" s="133">
        <v>4</v>
      </c>
      <c r="L29" s="133">
        <v>4</v>
      </c>
      <c r="M29" s="133">
        <v>5</v>
      </c>
      <c r="N29" s="133" t="s">
        <v>36</v>
      </c>
      <c r="O29" s="133" t="s">
        <v>299</v>
      </c>
      <c r="P29" s="133">
        <v>5</v>
      </c>
      <c r="Q29" s="133">
        <v>5</v>
      </c>
      <c r="R29" s="133">
        <v>5</v>
      </c>
      <c r="S29" s="133">
        <v>5</v>
      </c>
      <c r="T29" s="135">
        <v>18</v>
      </c>
      <c r="U29" s="133" t="s">
        <v>336</v>
      </c>
      <c r="V29" s="133">
        <v>4</v>
      </c>
      <c r="W29" s="133">
        <v>5</v>
      </c>
      <c r="X29" s="133">
        <v>4</v>
      </c>
      <c r="Y29" s="133">
        <v>4</v>
      </c>
      <c r="Z29" s="133" t="s">
        <v>340</v>
      </c>
      <c r="AA29" s="133" t="s">
        <v>286</v>
      </c>
      <c r="AB29" s="133" t="s">
        <v>314</v>
      </c>
      <c r="AC29" s="133" t="s">
        <v>296</v>
      </c>
      <c r="AD29" s="133" t="s">
        <v>315</v>
      </c>
      <c r="AE29" s="133" t="s">
        <v>290</v>
      </c>
      <c r="AF29" s="133"/>
      <c r="AG29" s="133"/>
      <c r="AH29" s="133"/>
      <c r="AI29" s="133"/>
      <c r="AJ29" s="133"/>
      <c r="AK29" s="133"/>
      <c r="AL29" s="133"/>
    </row>
    <row r="30" spans="1:38" x14ac:dyDescent="0.2">
      <c r="A30" s="134">
        <v>45471.632928240739</v>
      </c>
      <c r="B30" s="133" t="s">
        <v>282</v>
      </c>
      <c r="C30" s="133">
        <v>5</v>
      </c>
      <c r="D30" s="133">
        <v>3</v>
      </c>
      <c r="E30" s="133">
        <v>5</v>
      </c>
      <c r="F30" s="133">
        <v>3</v>
      </c>
      <c r="G30" s="133">
        <v>3</v>
      </c>
      <c r="H30" s="133">
        <v>3</v>
      </c>
      <c r="I30" s="133">
        <v>4</v>
      </c>
      <c r="J30" s="133">
        <v>4</v>
      </c>
      <c r="K30" s="133">
        <v>4</v>
      </c>
      <c r="L30" s="133">
        <v>4</v>
      </c>
      <c r="M30" s="133">
        <v>5</v>
      </c>
      <c r="N30" s="133" t="s">
        <v>36</v>
      </c>
      <c r="O30" s="133" t="s">
        <v>299</v>
      </c>
      <c r="P30" s="133">
        <v>5</v>
      </c>
      <c r="Q30" s="133">
        <v>4</v>
      </c>
      <c r="R30" s="133">
        <v>5</v>
      </c>
      <c r="S30" s="133">
        <v>4</v>
      </c>
      <c r="T30" s="135">
        <v>16</v>
      </c>
      <c r="U30" s="133" t="s">
        <v>336</v>
      </c>
      <c r="V30" s="133">
        <v>5</v>
      </c>
      <c r="W30" s="133">
        <v>4</v>
      </c>
      <c r="X30" s="133">
        <v>5</v>
      </c>
      <c r="Y30" s="133">
        <v>4</v>
      </c>
      <c r="Z30" s="133" t="s">
        <v>340</v>
      </c>
      <c r="AA30" s="133" t="s">
        <v>286</v>
      </c>
      <c r="AB30" s="133" t="s">
        <v>314</v>
      </c>
      <c r="AC30" s="133" t="s">
        <v>296</v>
      </c>
      <c r="AD30" s="133" t="s">
        <v>315</v>
      </c>
      <c r="AE30" s="133" t="s">
        <v>290</v>
      </c>
      <c r="AF30" s="133"/>
      <c r="AG30" s="133"/>
      <c r="AH30" s="133"/>
      <c r="AI30" s="133"/>
      <c r="AJ30" s="133"/>
      <c r="AK30" s="133"/>
      <c r="AL30" s="133"/>
    </row>
    <row r="31" spans="1:38" x14ac:dyDescent="0.2">
      <c r="A31" s="134">
        <v>45471.633993055555</v>
      </c>
      <c r="B31" s="133" t="s">
        <v>282</v>
      </c>
      <c r="C31" s="133">
        <v>5</v>
      </c>
      <c r="D31" s="133">
        <v>4</v>
      </c>
      <c r="E31" s="133">
        <v>5</v>
      </c>
      <c r="F31" s="133">
        <v>4</v>
      </c>
      <c r="G31" s="133">
        <v>3</v>
      </c>
      <c r="H31" s="133">
        <v>3</v>
      </c>
      <c r="I31" s="133">
        <v>3</v>
      </c>
      <c r="J31" s="133">
        <v>4</v>
      </c>
      <c r="K31" s="133">
        <v>4</v>
      </c>
      <c r="L31" s="133">
        <v>4</v>
      </c>
      <c r="M31" s="133">
        <v>5</v>
      </c>
      <c r="N31" s="133" t="s">
        <v>36</v>
      </c>
      <c r="O31" s="133" t="s">
        <v>299</v>
      </c>
      <c r="P31" s="133">
        <v>5</v>
      </c>
      <c r="Q31" s="133">
        <v>4</v>
      </c>
      <c r="R31" s="133">
        <v>5</v>
      </c>
      <c r="S31" s="133">
        <v>4</v>
      </c>
      <c r="T31" s="135">
        <v>16</v>
      </c>
      <c r="U31" s="133" t="s">
        <v>336</v>
      </c>
      <c r="V31" s="133">
        <v>5</v>
      </c>
      <c r="W31" s="133">
        <v>4</v>
      </c>
      <c r="X31" s="133">
        <v>5</v>
      </c>
      <c r="Y31" s="133">
        <v>4</v>
      </c>
      <c r="Z31" s="133" t="s">
        <v>334</v>
      </c>
      <c r="AA31" s="133" t="s">
        <v>305</v>
      </c>
      <c r="AB31" s="133" t="s">
        <v>314</v>
      </c>
      <c r="AC31" s="133" t="s">
        <v>296</v>
      </c>
      <c r="AD31" s="133" t="s">
        <v>315</v>
      </c>
      <c r="AE31" s="133" t="s">
        <v>290</v>
      </c>
      <c r="AF31" s="133"/>
      <c r="AG31" s="133"/>
      <c r="AH31" s="133"/>
      <c r="AI31" s="133"/>
      <c r="AJ31" s="133"/>
      <c r="AK31" s="133"/>
      <c r="AL31" s="133"/>
    </row>
    <row r="32" spans="1:38" x14ac:dyDescent="0.2">
      <c r="A32" s="134">
        <v>45471.637442129628</v>
      </c>
      <c r="B32" s="133" t="s">
        <v>282</v>
      </c>
      <c r="C32" s="133">
        <v>4</v>
      </c>
      <c r="D32" s="133">
        <v>5</v>
      </c>
      <c r="E32" s="133">
        <v>4</v>
      </c>
      <c r="F32" s="133">
        <v>5</v>
      </c>
      <c r="G32" s="133">
        <v>4</v>
      </c>
      <c r="H32" s="133">
        <v>5</v>
      </c>
      <c r="I32" s="133">
        <v>4</v>
      </c>
      <c r="J32" s="133">
        <v>5</v>
      </c>
      <c r="K32" s="133">
        <v>4</v>
      </c>
      <c r="L32" s="133">
        <v>5</v>
      </c>
      <c r="M32" s="133">
        <v>5</v>
      </c>
      <c r="N32" s="133" t="s">
        <v>36</v>
      </c>
      <c r="O32" s="133" t="s">
        <v>299</v>
      </c>
      <c r="P32" s="133">
        <v>4</v>
      </c>
      <c r="Q32" s="133">
        <v>5</v>
      </c>
      <c r="R32" s="133">
        <v>4</v>
      </c>
      <c r="S32" s="133">
        <v>5</v>
      </c>
      <c r="T32" s="135">
        <v>16</v>
      </c>
      <c r="U32" s="133" t="s">
        <v>336</v>
      </c>
      <c r="V32" s="133">
        <v>4</v>
      </c>
      <c r="W32" s="133">
        <v>5</v>
      </c>
      <c r="X32" s="133">
        <v>4</v>
      </c>
      <c r="Y32" s="133">
        <v>5</v>
      </c>
      <c r="Z32" s="133" t="s">
        <v>331</v>
      </c>
      <c r="AA32" s="133" t="s">
        <v>305</v>
      </c>
      <c r="AB32" s="133" t="s">
        <v>314</v>
      </c>
      <c r="AC32" s="133" t="s">
        <v>296</v>
      </c>
      <c r="AD32" s="133" t="s">
        <v>315</v>
      </c>
      <c r="AE32" s="133" t="s">
        <v>290</v>
      </c>
      <c r="AF32" s="133"/>
      <c r="AG32" s="133"/>
      <c r="AH32" s="133"/>
      <c r="AI32" s="133"/>
      <c r="AJ32" s="133"/>
      <c r="AK32" s="133"/>
      <c r="AL32" s="133"/>
    </row>
    <row r="33" spans="1:38" x14ac:dyDescent="0.2">
      <c r="A33" s="134">
        <v>45471.638611111113</v>
      </c>
      <c r="B33" s="133" t="s">
        <v>282</v>
      </c>
      <c r="C33" s="133">
        <v>5</v>
      </c>
      <c r="D33" s="133">
        <v>4</v>
      </c>
      <c r="E33" s="133">
        <v>5</v>
      </c>
      <c r="F33" s="133">
        <v>4</v>
      </c>
      <c r="G33" s="133">
        <v>5</v>
      </c>
      <c r="H33" s="133">
        <v>4</v>
      </c>
      <c r="I33" s="133">
        <v>5</v>
      </c>
      <c r="J33" s="133">
        <v>4</v>
      </c>
      <c r="K33" s="133">
        <v>5</v>
      </c>
      <c r="L33" s="133">
        <v>4</v>
      </c>
      <c r="M33" s="133">
        <v>5</v>
      </c>
      <c r="N33" s="133" t="s">
        <v>36</v>
      </c>
      <c r="O33" s="133" t="s">
        <v>299</v>
      </c>
      <c r="P33" s="133">
        <v>5</v>
      </c>
      <c r="Q33" s="133">
        <v>4</v>
      </c>
      <c r="R33" s="133">
        <v>5</v>
      </c>
      <c r="S33" s="133">
        <v>4</v>
      </c>
      <c r="T33" s="135">
        <v>14</v>
      </c>
      <c r="U33" s="133" t="s">
        <v>336</v>
      </c>
      <c r="V33" s="133">
        <v>5</v>
      </c>
      <c r="W33" s="133">
        <v>4</v>
      </c>
      <c r="X33" s="133">
        <v>5</v>
      </c>
      <c r="Y33" s="133">
        <v>4</v>
      </c>
      <c r="Z33" s="133" t="s">
        <v>341</v>
      </c>
      <c r="AA33" s="133" t="s">
        <v>305</v>
      </c>
      <c r="AB33" s="133" t="s">
        <v>287</v>
      </c>
      <c r="AC33" s="133" t="s">
        <v>288</v>
      </c>
      <c r="AD33" s="133" t="s">
        <v>289</v>
      </c>
      <c r="AE33" s="133" t="s">
        <v>290</v>
      </c>
      <c r="AF33" s="133"/>
      <c r="AG33" s="133"/>
      <c r="AH33" s="133"/>
      <c r="AI33" s="133"/>
      <c r="AJ33" s="133"/>
      <c r="AK33" s="133"/>
      <c r="AL33" s="133"/>
    </row>
    <row r="34" spans="1:38" x14ac:dyDescent="0.2">
      <c r="A34" s="134">
        <v>45471.639872685184</v>
      </c>
      <c r="B34" s="133" t="s">
        <v>282</v>
      </c>
      <c r="C34" s="133">
        <v>4</v>
      </c>
      <c r="D34" s="133">
        <v>5</v>
      </c>
      <c r="E34" s="133">
        <v>4</v>
      </c>
      <c r="F34" s="133">
        <v>5</v>
      </c>
      <c r="G34" s="133">
        <v>4</v>
      </c>
      <c r="H34" s="133">
        <v>5</v>
      </c>
      <c r="I34" s="133">
        <v>4</v>
      </c>
      <c r="J34" s="133">
        <v>5</v>
      </c>
      <c r="K34" s="133">
        <v>4</v>
      </c>
      <c r="L34" s="133">
        <v>5</v>
      </c>
      <c r="M34" s="133">
        <v>5</v>
      </c>
      <c r="N34" s="133" t="s">
        <v>36</v>
      </c>
      <c r="O34" s="133" t="s">
        <v>299</v>
      </c>
      <c r="P34" s="133">
        <v>4</v>
      </c>
      <c r="Q34" s="133">
        <v>5</v>
      </c>
      <c r="R34" s="133">
        <v>4</v>
      </c>
      <c r="S34" s="133">
        <v>5</v>
      </c>
      <c r="T34" s="135">
        <v>18</v>
      </c>
      <c r="U34" s="133" t="s">
        <v>336</v>
      </c>
      <c r="V34" s="133">
        <v>5</v>
      </c>
      <c r="W34" s="133">
        <v>4</v>
      </c>
      <c r="X34" s="133">
        <v>5</v>
      </c>
      <c r="Y34" s="133">
        <v>4</v>
      </c>
      <c r="Z34" s="133" t="s">
        <v>340</v>
      </c>
      <c r="AA34" s="133" t="s">
        <v>305</v>
      </c>
      <c r="AB34" s="133" t="s">
        <v>342</v>
      </c>
      <c r="AC34" s="133" t="s">
        <v>296</v>
      </c>
      <c r="AD34" s="133" t="s">
        <v>307</v>
      </c>
      <c r="AE34" s="133" t="s">
        <v>316</v>
      </c>
      <c r="AF34" s="133"/>
      <c r="AG34" s="133"/>
      <c r="AH34" s="133"/>
      <c r="AI34" s="133"/>
      <c r="AJ34" s="133"/>
      <c r="AK34" s="133"/>
      <c r="AL34" s="133"/>
    </row>
    <row r="35" spans="1:38" x14ac:dyDescent="0.2">
      <c r="A35" s="134">
        <v>45471.640729166669</v>
      </c>
      <c r="B35" s="133" t="s">
        <v>282</v>
      </c>
      <c r="C35" s="133">
        <v>5</v>
      </c>
      <c r="D35" s="133">
        <v>5</v>
      </c>
      <c r="E35" s="133">
        <v>5</v>
      </c>
      <c r="F35" s="133">
        <v>5</v>
      </c>
      <c r="G35" s="133">
        <v>5</v>
      </c>
      <c r="H35" s="133">
        <v>5</v>
      </c>
      <c r="I35" s="133">
        <v>5</v>
      </c>
      <c r="J35" s="133">
        <v>5</v>
      </c>
      <c r="K35" s="133">
        <v>5</v>
      </c>
      <c r="L35" s="133">
        <v>5</v>
      </c>
      <c r="M35" s="133">
        <v>5</v>
      </c>
      <c r="N35" s="133" t="s">
        <v>36</v>
      </c>
      <c r="O35" s="133" t="s">
        <v>299</v>
      </c>
      <c r="P35" s="133">
        <v>5</v>
      </c>
      <c r="Q35" s="133">
        <v>5</v>
      </c>
      <c r="R35" s="133">
        <v>5</v>
      </c>
      <c r="S35" s="133">
        <v>5</v>
      </c>
      <c r="T35" s="135">
        <v>16</v>
      </c>
      <c r="U35" s="133" t="s">
        <v>336</v>
      </c>
      <c r="V35" s="133">
        <v>5</v>
      </c>
      <c r="W35" s="133">
        <v>5</v>
      </c>
      <c r="X35" s="133">
        <v>5</v>
      </c>
      <c r="Y35" s="133">
        <v>5</v>
      </c>
      <c r="Z35" s="133" t="s">
        <v>341</v>
      </c>
      <c r="AA35" s="133" t="s">
        <v>305</v>
      </c>
      <c r="AB35" s="133" t="s">
        <v>314</v>
      </c>
      <c r="AC35" s="133" t="s">
        <v>296</v>
      </c>
      <c r="AD35" s="133" t="s">
        <v>315</v>
      </c>
      <c r="AE35" s="133" t="s">
        <v>308</v>
      </c>
      <c r="AF35" s="133"/>
      <c r="AG35" s="133"/>
      <c r="AH35" s="133"/>
      <c r="AI35" s="133"/>
      <c r="AJ35" s="133"/>
      <c r="AK35" s="133"/>
      <c r="AL35" s="133"/>
    </row>
    <row r="36" spans="1:38" x14ac:dyDescent="0.2">
      <c r="A36" s="134">
        <v>45471.646180555559</v>
      </c>
      <c r="B36" s="133" t="s">
        <v>310</v>
      </c>
      <c r="C36" s="133">
        <v>5</v>
      </c>
      <c r="D36" s="133">
        <v>2</v>
      </c>
      <c r="E36" s="133">
        <v>3</v>
      </c>
      <c r="F36" s="133">
        <v>5</v>
      </c>
      <c r="G36" s="133">
        <v>5</v>
      </c>
      <c r="H36" s="133">
        <v>4</v>
      </c>
      <c r="I36" s="133">
        <v>3</v>
      </c>
      <c r="J36" s="133">
        <v>4</v>
      </c>
      <c r="K36" s="133">
        <v>4</v>
      </c>
      <c r="L36" s="133">
        <v>5</v>
      </c>
      <c r="M36" s="133">
        <v>3</v>
      </c>
      <c r="N36" s="133" t="s">
        <v>44</v>
      </c>
      <c r="O36" s="133" t="s">
        <v>283</v>
      </c>
      <c r="P36" s="133">
        <v>4</v>
      </c>
      <c r="Q36" s="133">
        <v>4</v>
      </c>
      <c r="R36" s="133">
        <v>5</v>
      </c>
      <c r="S36" s="133">
        <v>3</v>
      </c>
      <c r="T36" s="135">
        <v>12</v>
      </c>
      <c r="U36" s="133" t="s">
        <v>343</v>
      </c>
      <c r="V36" s="133">
        <v>5</v>
      </c>
      <c r="W36" s="133">
        <v>3</v>
      </c>
      <c r="X36" s="133">
        <v>4</v>
      </c>
      <c r="Y36" s="133">
        <v>4</v>
      </c>
      <c r="Z36" s="133" t="s">
        <v>325</v>
      </c>
      <c r="AA36" s="133" t="s">
        <v>305</v>
      </c>
      <c r="AB36" s="133" t="s">
        <v>287</v>
      </c>
      <c r="AC36" s="133" t="s">
        <v>344</v>
      </c>
      <c r="AD36" s="133" t="s">
        <v>289</v>
      </c>
      <c r="AE36" s="133" t="s">
        <v>290</v>
      </c>
      <c r="AF36" s="133"/>
      <c r="AG36" s="133"/>
      <c r="AH36" s="133"/>
      <c r="AI36" s="133"/>
      <c r="AJ36" s="133"/>
      <c r="AK36" s="133"/>
      <c r="AL36" s="133"/>
    </row>
    <row r="37" spans="1:38" x14ac:dyDescent="0.2">
      <c r="A37" s="134">
        <v>45471.654479166667</v>
      </c>
      <c r="B37" s="133" t="s">
        <v>345</v>
      </c>
      <c r="C37" s="133">
        <v>2</v>
      </c>
      <c r="D37" s="133">
        <v>2</v>
      </c>
      <c r="E37" s="133">
        <v>1</v>
      </c>
      <c r="F37" s="133">
        <v>3</v>
      </c>
      <c r="G37" s="133">
        <v>2</v>
      </c>
      <c r="H37" s="133">
        <v>2</v>
      </c>
      <c r="I37" s="133">
        <v>3</v>
      </c>
      <c r="J37" s="133">
        <v>3</v>
      </c>
      <c r="K37" s="133">
        <v>3</v>
      </c>
      <c r="L37" s="133">
        <v>2</v>
      </c>
      <c r="M37" s="133">
        <v>4</v>
      </c>
      <c r="N37" s="133" t="s">
        <v>44</v>
      </c>
      <c r="O37" s="133" t="s">
        <v>299</v>
      </c>
      <c r="P37" s="133">
        <v>5</v>
      </c>
      <c r="Q37" s="133">
        <v>3</v>
      </c>
      <c r="R37" s="133">
        <v>5</v>
      </c>
      <c r="S37" s="133">
        <v>5</v>
      </c>
      <c r="T37" s="135">
        <v>20</v>
      </c>
      <c r="U37" s="133" t="s">
        <v>346</v>
      </c>
      <c r="V37" s="133">
        <v>5</v>
      </c>
      <c r="W37" s="133">
        <v>4</v>
      </c>
      <c r="X37" s="133">
        <v>5</v>
      </c>
      <c r="Y37" s="133">
        <v>5</v>
      </c>
      <c r="Z37" s="133" t="s">
        <v>347</v>
      </c>
      <c r="AA37" s="133" t="s">
        <v>286</v>
      </c>
      <c r="AB37" s="133" t="s">
        <v>287</v>
      </c>
      <c r="AC37" s="133" t="s">
        <v>296</v>
      </c>
      <c r="AD37" s="133" t="s">
        <v>289</v>
      </c>
      <c r="AE37" s="133" t="s">
        <v>290</v>
      </c>
      <c r="AF37" s="133"/>
      <c r="AG37" s="133"/>
      <c r="AH37" s="133"/>
      <c r="AI37" s="133"/>
      <c r="AJ37" s="133"/>
      <c r="AK37" s="133"/>
      <c r="AL37" s="133"/>
    </row>
    <row r="38" spans="1:38" x14ac:dyDescent="0.2">
      <c r="A38" s="134">
        <v>45471.664895833332</v>
      </c>
      <c r="B38" s="133" t="s">
        <v>282</v>
      </c>
      <c r="C38" s="133">
        <v>1</v>
      </c>
      <c r="D38" s="133">
        <v>3</v>
      </c>
      <c r="E38" s="133">
        <v>1</v>
      </c>
      <c r="F38" s="133">
        <v>5</v>
      </c>
      <c r="G38" s="133">
        <v>5</v>
      </c>
      <c r="H38" s="133">
        <v>3</v>
      </c>
      <c r="I38" s="133">
        <v>4</v>
      </c>
      <c r="J38" s="133">
        <v>5</v>
      </c>
      <c r="K38" s="133">
        <v>5</v>
      </c>
      <c r="L38" s="133">
        <v>4</v>
      </c>
      <c r="M38" s="133">
        <v>3</v>
      </c>
      <c r="N38" s="133" t="s">
        <v>36</v>
      </c>
      <c r="O38" s="133" t="s">
        <v>283</v>
      </c>
      <c r="P38" s="133">
        <v>4</v>
      </c>
      <c r="Q38" s="133">
        <v>4</v>
      </c>
      <c r="R38" s="133">
        <v>4</v>
      </c>
      <c r="S38" s="133">
        <v>3</v>
      </c>
      <c r="T38" s="135">
        <v>10</v>
      </c>
      <c r="U38" s="133" t="s">
        <v>304</v>
      </c>
      <c r="V38" s="133">
        <v>4</v>
      </c>
      <c r="W38" s="133">
        <v>3</v>
      </c>
      <c r="X38" s="133">
        <v>4</v>
      </c>
      <c r="Y38" s="133">
        <v>4</v>
      </c>
      <c r="Z38" s="133" t="s">
        <v>285</v>
      </c>
      <c r="AA38" s="133" t="s">
        <v>286</v>
      </c>
      <c r="AB38" s="133" t="s">
        <v>287</v>
      </c>
      <c r="AC38" s="133" t="s">
        <v>296</v>
      </c>
      <c r="AD38" s="133" t="s">
        <v>289</v>
      </c>
      <c r="AE38" s="133" t="s">
        <v>348</v>
      </c>
      <c r="AF38" s="133"/>
      <c r="AG38" s="133"/>
      <c r="AH38" s="133"/>
      <c r="AI38" s="133"/>
      <c r="AJ38" s="133"/>
      <c r="AK38" s="133"/>
      <c r="AL38" s="133"/>
    </row>
    <row r="39" spans="1:38" x14ac:dyDescent="0.2">
      <c r="A39" s="134">
        <v>45471.667569444442</v>
      </c>
      <c r="B39" s="133" t="s">
        <v>282</v>
      </c>
      <c r="C39" s="133">
        <v>4</v>
      </c>
      <c r="D39" s="133">
        <v>4</v>
      </c>
      <c r="E39" s="133">
        <v>4</v>
      </c>
      <c r="F39" s="133">
        <v>4</v>
      </c>
      <c r="G39" s="133">
        <v>4</v>
      </c>
      <c r="H39" s="133">
        <v>4</v>
      </c>
      <c r="I39" s="133">
        <v>4</v>
      </c>
      <c r="J39" s="133">
        <v>4</v>
      </c>
      <c r="K39" s="133">
        <v>4</v>
      </c>
      <c r="L39" s="133">
        <v>4</v>
      </c>
      <c r="M39" s="133">
        <v>5</v>
      </c>
      <c r="N39" s="133" t="s">
        <v>36</v>
      </c>
      <c r="O39" s="133" t="s">
        <v>299</v>
      </c>
      <c r="P39" s="133">
        <v>4</v>
      </c>
      <c r="Q39" s="133">
        <v>4</v>
      </c>
      <c r="R39" s="133">
        <v>4</v>
      </c>
      <c r="S39" s="133">
        <v>4</v>
      </c>
      <c r="T39" s="135">
        <v>18</v>
      </c>
      <c r="U39" s="133" t="s">
        <v>336</v>
      </c>
      <c r="V39" s="133">
        <v>4</v>
      </c>
      <c r="W39" s="133">
        <v>4</v>
      </c>
      <c r="X39" s="133">
        <v>4</v>
      </c>
      <c r="Y39" s="133">
        <v>4</v>
      </c>
      <c r="Z39" s="133" t="s">
        <v>340</v>
      </c>
      <c r="AA39" s="133" t="s">
        <v>305</v>
      </c>
      <c r="AB39" s="133" t="s">
        <v>287</v>
      </c>
      <c r="AC39" s="133" t="s">
        <v>296</v>
      </c>
      <c r="AD39" s="133" t="s">
        <v>315</v>
      </c>
      <c r="AE39" s="133" t="s">
        <v>290</v>
      </c>
      <c r="AF39" s="133"/>
      <c r="AG39" s="133"/>
      <c r="AH39" s="133"/>
      <c r="AI39" s="133"/>
      <c r="AJ39" s="133"/>
      <c r="AK39" s="133"/>
      <c r="AL39" s="133"/>
    </row>
    <row r="40" spans="1:38" x14ac:dyDescent="0.2">
      <c r="A40" s="134">
        <v>45471.668645833335</v>
      </c>
      <c r="B40" s="133" t="s">
        <v>282</v>
      </c>
      <c r="C40" s="133">
        <v>5</v>
      </c>
      <c r="D40" s="133">
        <v>3</v>
      </c>
      <c r="E40" s="133">
        <v>5</v>
      </c>
      <c r="F40" s="133">
        <v>4</v>
      </c>
      <c r="G40" s="133">
        <v>3</v>
      </c>
      <c r="H40" s="133">
        <v>3</v>
      </c>
      <c r="I40" s="133">
        <v>3</v>
      </c>
      <c r="J40" s="133">
        <v>3</v>
      </c>
      <c r="K40" s="133">
        <v>4</v>
      </c>
      <c r="L40" s="133">
        <v>3</v>
      </c>
      <c r="M40" s="133">
        <v>5</v>
      </c>
      <c r="N40" s="133" t="s">
        <v>36</v>
      </c>
      <c r="O40" s="133" t="s">
        <v>283</v>
      </c>
      <c r="P40" s="133">
        <v>5</v>
      </c>
      <c r="Q40" s="133">
        <v>4</v>
      </c>
      <c r="R40" s="133">
        <v>4</v>
      </c>
      <c r="S40" s="133">
        <v>4</v>
      </c>
      <c r="T40" s="135">
        <v>18</v>
      </c>
      <c r="U40" s="133" t="s">
        <v>336</v>
      </c>
      <c r="V40" s="133">
        <v>5</v>
      </c>
      <c r="W40" s="133">
        <v>4</v>
      </c>
      <c r="X40" s="133">
        <v>5</v>
      </c>
      <c r="Y40" s="133">
        <v>4</v>
      </c>
      <c r="Z40" s="133" t="s">
        <v>340</v>
      </c>
      <c r="AA40" s="133" t="s">
        <v>286</v>
      </c>
      <c r="AB40" s="133" t="s">
        <v>287</v>
      </c>
      <c r="AC40" s="133" t="s">
        <v>296</v>
      </c>
      <c r="AD40" s="133" t="s">
        <v>315</v>
      </c>
      <c r="AE40" s="133" t="s">
        <v>290</v>
      </c>
      <c r="AF40" s="133"/>
      <c r="AG40" s="133"/>
      <c r="AH40" s="133"/>
      <c r="AI40" s="133"/>
      <c r="AJ40" s="133"/>
      <c r="AK40" s="133"/>
      <c r="AL40" s="133"/>
    </row>
    <row r="41" spans="1:38" x14ac:dyDescent="0.2">
      <c r="A41" s="134">
        <v>45471.669629629629</v>
      </c>
      <c r="B41" s="133" t="s">
        <v>282</v>
      </c>
      <c r="C41" s="133">
        <v>4</v>
      </c>
      <c r="D41" s="133">
        <v>4</v>
      </c>
      <c r="E41" s="133">
        <v>5</v>
      </c>
      <c r="F41" s="133">
        <v>4</v>
      </c>
      <c r="G41" s="133">
        <v>4</v>
      </c>
      <c r="H41" s="133">
        <v>4</v>
      </c>
      <c r="I41" s="133">
        <v>4</v>
      </c>
      <c r="J41" s="133">
        <v>4</v>
      </c>
      <c r="K41" s="133">
        <v>4</v>
      </c>
      <c r="L41" s="133">
        <v>4</v>
      </c>
      <c r="M41" s="133">
        <v>5</v>
      </c>
      <c r="N41" s="133" t="s">
        <v>36</v>
      </c>
      <c r="O41" s="133" t="s">
        <v>299</v>
      </c>
      <c r="P41" s="133">
        <v>5</v>
      </c>
      <c r="Q41" s="133">
        <v>5</v>
      </c>
      <c r="R41" s="133">
        <v>4</v>
      </c>
      <c r="S41" s="133">
        <v>4</v>
      </c>
      <c r="T41" s="135">
        <v>18</v>
      </c>
      <c r="U41" s="133" t="s">
        <v>336</v>
      </c>
      <c r="V41" s="133">
        <v>5</v>
      </c>
      <c r="W41" s="133">
        <v>4</v>
      </c>
      <c r="X41" s="133">
        <v>4</v>
      </c>
      <c r="Y41" s="133">
        <v>4</v>
      </c>
      <c r="Z41" s="133" t="s">
        <v>331</v>
      </c>
      <c r="AA41" s="133" t="s">
        <v>286</v>
      </c>
      <c r="AB41" s="133" t="s">
        <v>314</v>
      </c>
      <c r="AC41" s="133" t="s">
        <v>296</v>
      </c>
      <c r="AD41" s="133" t="s">
        <v>315</v>
      </c>
      <c r="AE41" s="133" t="s">
        <v>290</v>
      </c>
      <c r="AF41" s="133"/>
      <c r="AG41" s="133"/>
      <c r="AH41" s="133"/>
      <c r="AI41" s="133"/>
      <c r="AJ41" s="133"/>
      <c r="AK41" s="133"/>
      <c r="AL41" s="133"/>
    </row>
    <row r="42" spans="1:38" x14ac:dyDescent="0.2">
      <c r="A42" s="134">
        <v>45471.681516203702</v>
      </c>
      <c r="B42" s="133" t="s">
        <v>349</v>
      </c>
      <c r="C42" s="133">
        <v>4</v>
      </c>
      <c r="D42" s="133">
        <v>4</v>
      </c>
      <c r="E42" s="133">
        <v>5</v>
      </c>
      <c r="F42" s="133">
        <v>4</v>
      </c>
      <c r="G42" s="133">
        <v>4</v>
      </c>
      <c r="H42" s="133">
        <v>4</v>
      </c>
      <c r="I42" s="133">
        <v>5</v>
      </c>
      <c r="J42" s="133">
        <v>4</v>
      </c>
      <c r="K42" s="133">
        <v>5</v>
      </c>
      <c r="L42" s="133">
        <v>5</v>
      </c>
      <c r="M42" s="133">
        <v>5</v>
      </c>
      <c r="N42" s="133" t="s">
        <v>36</v>
      </c>
      <c r="O42" s="133" t="s">
        <v>299</v>
      </c>
      <c r="P42" s="133">
        <v>5</v>
      </c>
      <c r="Q42" s="133">
        <v>5</v>
      </c>
      <c r="R42" s="133">
        <v>4</v>
      </c>
      <c r="S42" s="133">
        <v>5</v>
      </c>
      <c r="T42" s="135">
        <v>18</v>
      </c>
      <c r="U42" s="133" t="s">
        <v>336</v>
      </c>
      <c r="V42" s="133">
        <v>5</v>
      </c>
      <c r="W42" s="133">
        <v>5</v>
      </c>
      <c r="X42" s="133">
        <v>5</v>
      </c>
      <c r="Y42" s="133">
        <v>5</v>
      </c>
      <c r="Z42" s="133" t="s">
        <v>340</v>
      </c>
      <c r="AA42" s="133" t="s">
        <v>305</v>
      </c>
      <c r="AB42" s="133" t="s">
        <v>314</v>
      </c>
      <c r="AC42" s="133" t="s">
        <v>296</v>
      </c>
      <c r="AD42" s="133" t="s">
        <v>315</v>
      </c>
      <c r="AE42" s="133" t="s">
        <v>290</v>
      </c>
      <c r="AF42" s="133"/>
      <c r="AG42" s="133"/>
      <c r="AH42" s="133"/>
      <c r="AI42" s="133"/>
      <c r="AJ42" s="133"/>
      <c r="AK42" s="133"/>
      <c r="AL42" s="133"/>
    </row>
    <row r="43" spans="1:38" x14ac:dyDescent="0.2">
      <c r="A43" s="134">
        <v>45471.683472222219</v>
      </c>
      <c r="B43" s="133" t="s">
        <v>349</v>
      </c>
      <c r="C43" s="133">
        <v>5</v>
      </c>
      <c r="D43" s="133">
        <v>5</v>
      </c>
      <c r="E43" s="133">
        <v>5</v>
      </c>
      <c r="F43" s="133">
        <v>5</v>
      </c>
      <c r="G43" s="133">
        <v>5</v>
      </c>
      <c r="H43" s="133">
        <v>5</v>
      </c>
      <c r="I43" s="133">
        <v>5</v>
      </c>
      <c r="J43" s="133">
        <v>5</v>
      </c>
      <c r="K43" s="133">
        <v>5</v>
      </c>
      <c r="L43" s="133">
        <v>5</v>
      </c>
      <c r="M43" s="133">
        <v>5</v>
      </c>
      <c r="N43" s="133" t="s">
        <v>36</v>
      </c>
      <c r="O43" s="133" t="s">
        <v>283</v>
      </c>
      <c r="P43" s="133">
        <v>4</v>
      </c>
      <c r="Q43" s="133">
        <v>5</v>
      </c>
      <c r="R43" s="133">
        <v>5</v>
      </c>
      <c r="S43" s="133">
        <v>5</v>
      </c>
      <c r="T43" s="135">
        <v>18</v>
      </c>
      <c r="U43" s="133" t="s">
        <v>336</v>
      </c>
      <c r="V43" s="133">
        <v>4</v>
      </c>
      <c r="W43" s="133">
        <v>5</v>
      </c>
      <c r="X43" s="133">
        <v>5</v>
      </c>
      <c r="Y43" s="133">
        <v>5</v>
      </c>
      <c r="Z43" s="133" t="s">
        <v>340</v>
      </c>
      <c r="AA43" s="133" t="s">
        <v>305</v>
      </c>
      <c r="AB43" s="133" t="s">
        <v>342</v>
      </c>
      <c r="AC43" s="133" t="s">
        <v>296</v>
      </c>
      <c r="AD43" s="133" t="s">
        <v>315</v>
      </c>
      <c r="AE43" s="133" t="s">
        <v>316</v>
      </c>
      <c r="AF43" s="133"/>
      <c r="AG43" s="133"/>
      <c r="AH43" s="133"/>
      <c r="AI43" s="133"/>
      <c r="AJ43" s="133"/>
      <c r="AK43" s="133"/>
      <c r="AL43" s="133"/>
    </row>
    <row r="44" spans="1:38" x14ac:dyDescent="0.2">
      <c r="A44" s="134">
        <v>45471.685671296298</v>
      </c>
      <c r="B44" s="133" t="s">
        <v>349</v>
      </c>
      <c r="C44" s="133">
        <v>4</v>
      </c>
      <c r="D44" s="133">
        <v>5</v>
      </c>
      <c r="E44" s="133">
        <v>4</v>
      </c>
      <c r="F44" s="133">
        <v>4</v>
      </c>
      <c r="G44" s="133">
        <v>5</v>
      </c>
      <c r="H44" s="133">
        <v>5</v>
      </c>
      <c r="I44" s="133">
        <v>5</v>
      </c>
      <c r="J44" s="133">
        <v>5</v>
      </c>
      <c r="K44" s="133">
        <v>5</v>
      </c>
      <c r="L44" s="133">
        <v>5</v>
      </c>
      <c r="M44" s="133">
        <v>5</v>
      </c>
      <c r="N44" s="133" t="s">
        <v>36</v>
      </c>
      <c r="O44" s="133" t="s">
        <v>283</v>
      </c>
      <c r="P44" s="133">
        <v>4</v>
      </c>
      <c r="Q44" s="133">
        <v>4</v>
      </c>
      <c r="R44" s="133">
        <v>4</v>
      </c>
      <c r="S44" s="133">
        <v>4</v>
      </c>
      <c r="T44" s="135">
        <v>18</v>
      </c>
      <c r="U44" s="133" t="s">
        <v>336</v>
      </c>
      <c r="V44" s="133">
        <v>4</v>
      </c>
      <c r="W44" s="133">
        <v>5</v>
      </c>
      <c r="X44" s="133">
        <v>5</v>
      </c>
      <c r="Y44" s="133">
        <v>5</v>
      </c>
      <c r="Z44" s="133" t="s">
        <v>327</v>
      </c>
      <c r="AA44" s="133" t="s">
        <v>305</v>
      </c>
      <c r="AB44" s="133" t="s">
        <v>342</v>
      </c>
      <c r="AC44" s="133" t="s">
        <v>296</v>
      </c>
      <c r="AD44" s="133" t="s">
        <v>315</v>
      </c>
      <c r="AE44" s="133" t="s">
        <v>316</v>
      </c>
      <c r="AF44" s="133"/>
      <c r="AG44" s="133"/>
      <c r="AH44" s="133"/>
      <c r="AI44" s="133"/>
      <c r="AJ44" s="133"/>
      <c r="AK44" s="133"/>
      <c r="AL44" s="133"/>
    </row>
    <row r="45" spans="1:38" x14ac:dyDescent="0.2">
      <c r="A45" s="134">
        <v>45471.687569444446</v>
      </c>
      <c r="B45" s="133" t="s">
        <v>282</v>
      </c>
      <c r="C45" s="133">
        <v>4</v>
      </c>
      <c r="D45" s="133">
        <v>4</v>
      </c>
      <c r="E45" s="133">
        <v>4</v>
      </c>
      <c r="F45" s="133">
        <v>3</v>
      </c>
      <c r="G45" s="133">
        <v>3</v>
      </c>
      <c r="H45" s="133">
        <v>3</v>
      </c>
      <c r="I45" s="133">
        <v>4</v>
      </c>
      <c r="J45" s="133">
        <v>3</v>
      </c>
      <c r="K45" s="133">
        <v>3</v>
      </c>
      <c r="L45" s="133">
        <v>3</v>
      </c>
      <c r="M45" s="133">
        <v>5</v>
      </c>
      <c r="N45" s="133" t="s">
        <v>36</v>
      </c>
      <c r="O45" s="133" t="s">
        <v>283</v>
      </c>
      <c r="P45" s="133">
        <v>4</v>
      </c>
      <c r="Q45" s="133">
        <v>5</v>
      </c>
      <c r="R45" s="133">
        <v>5</v>
      </c>
      <c r="S45" s="133">
        <v>5</v>
      </c>
      <c r="T45" s="135">
        <v>18</v>
      </c>
      <c r="U45" s="133" t="s">
        <v>336</v>
      </c>
      <c r="V45" s="133">
        <v>4</v>
      </c>
      <c r="W45" s="133">
        <v>4</v>
      </c>
      <c r="X45" s="133">
        <v>4</v>
      </c>
      <c r="Y45" s="133">
        <v>4</v>
      </c>
      <c r="Z45" s="133" t="s">
        <v>340</v>
      </c>
      <c r="AA45" s="133" t="s">
        <v>305</v>
      </c>
      <c r="AB45" s="133" t="s">
        <v>314</v>
      </c>
      <c r="AC45" s="133" t="s">
        <v>296</v>
      </c>
      <c r="AD45" s="133" t="s">
        <v>315</v>
      </c>
      <c r="AE45" s="133" t="s">
        <v>316</v>
      </c>
      <c r="AF45" s="133"/>
      <c r="AG45" s="133"/>
      <c r="AH45" s="133"/>
      <c r="AI45" s="133"/>
      <c r="AJ45" s="133"/>
      <c r="AK45" s="133"/>
      <c r="AL45" s="133"/>
    </row>
    <row r="46" spans="1:38" x14ac:dyDescent="0.2">
      <c r="A46" s="134">
        <v>45471.692453703705</v>
      </c>
      <c r="B46" s="133" t="s">
        <v>349</v>
      </c>
      <c r="C46" s="133">
        <v>5</v>
      </c>
      <c r="D46" s="133">
        <v>5</v>
      </c>
      <c r="E46" s="133">
        <v>4</v>
      </c>
      <c r="F46" s="133">
        <v>5</v>
      </c>
      <c r="G46" s="133">
        <v>5</v>
      </c>
      <c r="H46" s="133">
        <v>5</v>
      </c>
      <c r="I46" s="133">
        <v>5</v>
      </c>
      <c r="J46" s="133">
        <v>5</v>
      </c>
      <c r="K46" s="133">
        <v>5</v>
      </c>
      <c r="L46" s="133">
        <v>5</v>
      </c>
      <c r="M46" s="133">
        <v>4</v>
      </c>
      <c r="N46" s="133" t="s">
        <v>36</v>
      </c>
      <c r="O46" s="133" t="s">
        <v>283</v>
      </c>
      <c r="P46" s="133">
        <v>4</v>
      </c>
      <c r="Q46" s="133">
        <v>4</v>
      </c>
      <c r="R46" s="133">
        <v>4</v>
      </c>
      <c r="S46" s="133">
        <v>4</v>
      </c>
      <c r="T46" s="135">
        <v>18</v>
      </c>
      <c r="U46" s="133" t="s">
        <v>350</v>
      </c>
      <c r="V46" s="133">
        <v>4</v>
      </c>
      <c r="W46" s="133">
        <v>4</v>
      </c>
      <c r="X46" s="133">
        <v>4</v>
      </c>
      <c r="Y46" s="133">
        <v>4</v>
      </c>
      <c r="Z46" s="133" t="s">
        <v>340</v>
      </c>
      <c r="AA46" s="133" t="s">
        <v>305</v>
      </c>
      <c r="AB46" s="133" t="s">
        <v>314</v>
      </c>
      <c r="AC46" s="133" t="s">
        <v>288</v>
      </c>
      <c r="AD46" s="133" t="s">
        <v>315</v>
      </c>
      <c r="AE46" s="133" t="s">
        <v>308</v>
      </c>
      <c r="AF46" s="133"/>
      <c r="AG46" s="133"/>
      <c r="AH46" s="133"/>
      <c r="AI46" s="133"/>
      <c r="AJ46" s="133"/>
      <c r="AK46" s="133"/>
      <c r="AL46" s="133"/>
    </row>
    <row r="47" spans="1:38" x14ac:dyDescent="0.2">
      <c r="A47" s="134">
        <v>45471.693020833336</v>
      </c>
      <c r="B47" s="133" t="s">
        <v>282</v>
      </c>
      <c r="C47" s="133">
        <v>4</v>
      </c>
      <c r="D47" s="133">
        <v>2</v>
      </c>
      <c r="E47" s="133">
        <v>5</v>
      </c>
      <c r="F47" s="133">
        <v>5</v>
      </c>
      <c r="G47" s="133">
        <v>4</v>
      </c>
      <c r="H47" s="133">
        <v>3</v>
      </c>
      <c r="I47" s="133">
        <v>4</v>
      </c>
      <c r="J47" s="133">
        <v>5</v>
      </c>
      <c r="K47" s="133">
        <v>5</v>
      </c>
      <c r="L47" s="133">
        <v>5</v>
      </c>
      <c r="M47" s="133">
        <v>5</v>
      </c>
      <c r="N47" s="133" t="s">
        <v>36</v>
      </c>
      <c r="O47" s="133" t="s">
        <v>293</v>
      </c>
      <c r="P47" s="133">
        <v>4</v>
      </c>
      <c r="Q47" s="133">
        <v>4</v>
      </c>
      <c r="R47" s="133">
        <v>5</v>
      </c>
      <c r="S47" s="133">
        <v>4</v>
      </c>
      <c r="T47" s="135">
        <v>16</v>
      </c>
      <c r="U47" s="133" t="s">
        <v>324</v>
      </c>
      <c r="V47" s="133">
        <v>4</v>
      </c>
      <c r="W47" s="133">
        <v>4</v>
      </c>
      <c r="X47" s="133">
        <v>4</v>
      </c>
      <c r="Y47" s="133">
        <v>4</v>
      </c>
      <c r="Z47" s="133" t="s">
        <v>351</v>
      </c>
      <c r="AA47" s="133" t="s">
        <v>286</v>
      </c>
      <c r="AB47" s="133" t="s">
        <v>287</v>
      </c>
      <c r="AC47" s="133" t="s">
        <v>302</v>
      </c>
      <c r="AD47" s="133" t="s">
        <v>289</v>
      </c>
      <c r="AE47" s="133" t="s">
        <v>290</v>
      </c>
      <c r="AF47" s="133"/>
      <c r="AG47" s="133"/>
      <c r="AH47" s="133"/>
      <c r="AI47" s="133"/>
      <c r="AJ47" s="133"/>
      <c r="AK47" s="133"/>
      <c r="AL47" s="133"/>
    </row>
    <row r="48" spans="1:38" x14ac:dyDescent="0.2">
      <c r="A48" s="134">
        <v>45471.693043981482</v>
      </c>
      <c r="B48" s="133" t="s">
        <v>282</v>
      </c>
      <c r="C48" s="133">
        <v>4</v>
      </c>
      <c r="D48" s="133">
        <v>2</v>
      </c>
      <c r="E48" s="133">
        <v>5</v>
      </c>
      <c r="F48" s="133">
        <v>5</v>
      </c>
      <c r="G48" s="133">
        <v>4</v>
      </c>
      <c r="H48" s="133">
        <v>3</v>
      </c>
      <c r="I48" s="133">
        <v>4</v>
      </c>
      <c r="J48" s="133">
        <v>5</v>
      </c>
      <c r="K48" s="133">
        <v>5</v>
      </c>
      <c r="L48" s="133">
        <v>5</v>
      </c>
      <c r="M48" s="133">
        <v>5</v>
      </c>
      <c r="N48" s="133" t="s">
        <v>36</v>
      </c>
      <c r="O48" s="133" t="s">
        <v>293</v>
      </c>
      <c r="P48" s="133">
        <v>4</v>
      </c>
      <c r="Q48" s="133">
        <v>4</v>
      </c>
      <c r="R48" s="133">
        <v>5</v>
      </c>
      <c r="S48" s="133">
        <v>4</v>
      </c>
      <c r="T48" s="135">
        <v>16</v>
      </c>
      <c r="U48" s="133" t="s">
        <v>324</v>
      </c>
      <c r="V48" s="133">
        <v>4</v>
      </c>
      <c r="W48" s="133">
        <v>4</v>
      </c>
      <c r="X48" s="133">
        <v>4</v>
      </c>
      <c r="Y48" s="133">
        <v>4</v>
      </c>
      <c r="Z48" s="133" t="s">
        <v>351</v>
      </c>
      <c r="AA48" s="133" t="s">
        <v>286</v>
      </c>
      <c r="AB48" s="133" t="s">
        <v>287</v>
      </c>
      <c r="AC48" s="133" t="s">
        <v>302</v>
      </c>
      <c r="AD48" s="133" t="s">
        <v>289</v>
      </c>
      <c r="AE48" s="133" t="s">
        <v>290</v>
      </c>
      <c r="AF48" s="133"/>
      <c r="AG48" s="133"/>
      <c r="AH48" s="133"/>
      <c r="AI48" s="133"/>
      <c r="AJ48" s="133"/>
      <c r="AK48" s="133"/>
      <c r="AL48" s="133"/>
    </row>
    <row r="49" spans="1:38" x14ac:dyDescent="0.2">
      <c r="A49" s="134">
        <v>45471.694293981483</v>
      </c>
      <c r="B49" s="133" t="s">
        <v>349</v>
      </c>
      <c r="C49" s="133">
        <v>5</v>
      </c>
      <c r="D49" s="133">
        <v>5</v>
      </c>
      <c r="E49" s="133">
        <v>4</v>
      </c>
      <c r="F49" s="133">
        <v>5</v>
      </c>
      <c r="G49" s="133">
        <v>5</v>
      </c>
      <c r="H49" s="133">
        <v>5</v>
      </c>
      <c r="I49" s="133">
        <v>5</v>
      </c>
      <c r="J49" s="133">
        <v>5</v>
      </c>
      <c r="K49" s="133">
        <v>5</v>
      </c>
      <c r="L49" s="133">
        <v>5</v>
      </c>
      <c r="M49" s="133">
        <v>4</v>
      </c>
      <c r="N49" s="133" t="s">
        <v>36</v>
      </c>
      <c r="O49" s="133" t="s">
        <v>283</v>
      </c>
      <c r="P49" s="133">
        <v>4</v>
      </c>
      <c r="Q49" s="133">
        <v>4</v>
      </c>
      <c r="R49" s="133">
        <v>4</v>
      </c>
      <c r="S49" s="133">
        <v>4</v>
      </c>
      <c r="T49" s="135">
        <v>14</v>
      </c>
      <c r="U49" s="133" t="s">
        <v>352</v>
      </c>
      <c r="V49" s="133">
        <v>5</v>
      </c>
      <c r="W49" s="133">
        <v>5</v>
      </c>
      <c r="X49" s="133">
        <v>5</v>
      </c>
      <c r="Y49" s="133">
        <v>5</v>
      </c>
      <c r="Z49" s="133" t="s">
        <v>332</v>
      </c>
      <c r="AA49" s="133" t="s">
        <v>305</v>
      </c>
      <c r="AB49" s="133" t="s">
        <v>314</v>
      </c>
      <c r="AC49" s="133" t="s">
        <v>288</v>
      </c>
      <c r="AD49" s="133" t="s">
        <v>315</v>
      </c>
      <c r="AE49" s="133" t="s">
        <v>308</v>
      </c>
      <c r="AF49" s="133"/>
      <c r="AG49" s="133"/>
      <c r="AH49" s="133"/>
      <c r="AI49" s="133"/>
      <c r="AJ49" s="133"/>
      <c r="AK49" s="133"/>
      <c r="AL49" s="133"/>
    </row>
    <row r="50" spans="1:38" x14ac:dyDescent="0.2">
      <c r="A50" s="134">
        <v>45471.69903935185</v>
      </c>
      <c r="B50" s="133" t="s">
        <v>345</v>
      </c>
      <c r="C50" s="133">
        <v>3</v>
      </c>
      <c r="D50" s="133">
        <v>3</v>
      </c>
      <c r="E50" s="133">
        <v>4</v>
      </c>
      <c r="F50" s="133">
        <v>3</v>
      </c>
      <c r="G50" s="133">
        <v>3</v>
      </c>
      <c r="H50" s="133">
        <v>3</v>
      </c>
      <c r="I50" s="133">
        <v>5</v>
      </c>
      <c r="J50" s="133">
        <v>5</v>
      </c>
      <c r="K50" s="133">
        <v>4</v>
      </c>
      <c r="L50" s="133">
        <v>4</v>
      </c>
      <c r="M50" s="133">
        <v>4</v>
      </c>
      <c r="N50" s="133" t="s">
        <v>36</v>
      </c>
      <c r="O50" s="133" t="s">
        <v>283</v>
      </c>
      <c r="P50" s="133">
        <v>2</v>
      </c>
      <c r="Q50" s="133">
        <v>3</v>
      </c>
      <c r="R50" s="133">
        <v>2</v>
      </c>
      <c r="S50" s="133">
        <v>4</v>
      </c>
      <c r="T50" s="135">
        <v>12</v>
      </c>
      <c r="U50" s="133" t="s">
        <v>353</v>
      </c>
      <c r="V50" s="133">
        <v>2</v>
      </c>
      <c r="W50" s="133">
        <v>2</v>
      </c>
      <c r="X50" s="133">
        <v>2</v>
      </c>
      <c r="Y50" s="133">
        <v>4</v>
      </c>
      <c r="Z50" s="133" t="s">
        <v>354</v>
      </c>
      <c r="AA50" s="133" t="s">
        <v>286</v>
      </c>
      <c r="AB50" s="133" t="s">
        <v>287</v>
      </c>
      <c r="AC50" s="133" t="s">
        <v>296</v>
      </c>
      <c r="AD50" s="133" t="s">
        <v>315</v>
      </c>
      <c r="AE50" s="133" t="s">
        <v>290</v>
      </c>
      <c r="AF50" s="133"/>
      <c r="AG50" s="133"/>
      <c r="AH50" s="133"/>
      <c r="AI50" s="133"/>
      <c r="AJ50" s="133"/>
      <c r="AK50" s="133"/>
      <c r="AL50" s="133"/>
    </row>
    <row r="51" spans="1:38" x14ac:dyDescent="0.2">
      <c r="A51" s="134">
        <v>45471.701111111113</v>
      </c>
      <c r="B51" s="133" t="s">
        <v>282</v>
      </c>
      <c r="C51" s="133">
        <v>5</v>
      </c>
      <c r="D51" s="133">
        <v>5</v>
      </c>
      <c r="E51" s="133">
        <v>5</v>
      </c>
      <c r="F51" s="133">
        <v>5</v>
      </c>
      <c r="G51" s="133">
        <v>5</v>
      </c>
      <c r="H51" s="133">
        <v>5</v>
      </c>
      <c r="I51" s="133">
        <v>5</v>
      </c>
      <c r="J51" s="133">
        <v>5</v>
      </c>
      <c r="K51" s="133">
        <v>5</v>
      </c>
      <c r="L51" s="133">
        <v>5</v>
      </c>
      <c r="M51" s="133">
        <v>4</v>
      </c>
      <c r="N51" s="133" t="s">
        <v>36</v>
      </c>
      <c r="O51" s="133" t="s">
        <v>283</v>
      </c>
      <c r="P51" s="133">
        <v>5</v>
      </c>
      <c r="Q51" s="133">
        <v>5</v>
      </c>
      <c r="R51" s="133">
        <v>5</v>
      </c>
      <c r="S51" s="133">
        <v>5</v>
      </c>
      <c r="T51" s="135">
        <v>16</v>
      </c>
      <c r="U51" s="133" t="s">
        <v>346</v>
      </c>
      <c r="V51" s="133">
        <v>4</v>
      </c>
      <c r="W51" s="133">
        <v>5</v>
      </c>
      <c r="X51" s="133">
        <v>5</v>
      </c>
      <c r="Y51" s="133">
        <v>5</v>
      </c>
      <c r="Z51" s="133" t="s">
        <v>340</v>
      </c>
      <c r="AA51" s="133" t="s">
        <v>305</v>
      </c>
      <c r="AB51" s="133" t="s">
        <v>355</v>
      </c>
      <c r="AC51" s="133" t="s">
        <v>288</v>
      </c>
      <c r="AD51" s="133" t="s">
        <v>307</v>
      </c>
      <c r="AE51" s="133" t="s">
        <v>316</v>
      </c>
      <c r="AF51" s="133"/>
      <c r="AG51" s="133"/>
      <c r="AH51" s="133"/>
      <c r="AI51" s="133"/>
      <c r="AJ51" s="133"/>
      <c r="AK51" s="133"/>
      <c r="AL51" s="133"/>
    </row>
    <row r="52" spans="1:38" x14ac:dyDescent="0.2">
      <c r="A52" s="134">
        <v>45471.704085648147</v>
      </c>
      <c r="B52" s="133" t="s">
        <v>282</v>
      </c>
      <c r="C52" s="133">
        <v>4</v>
      </c>
      <c r="D52" s="133">
        <v>4</v>
      </c>
      <c r="E52" s="133">
        <v>4</v>
      </c>
      <c r="F52" s="133">
        <v>4</v>
      </c>
      <c r="G52" s="133">
        <v>4</v>
      </c>
      <c r="H52" s="133">
        <v>4</v>
      </c>
      <c r="I52" s="133">
        <v>4</v>
      </c>
      <c r="J52" s="133">
        <v>4</v>
      </c>
      <c r="K52" s="133">
        <v>4</v>
      </c>
      <c r="L52" s="133">
        <v>4</v>
      </c>
      <c r="M52" s="133">
        <v>4</v>
      </c>
      <c r="N52" s="133" t="s">
        <v>36</v>
      </c>
      <c r="O52" s="133" t="s">
        <v>283</v>
      </c>
      <c r="P52" s="133">
        <v>4</v>
      </c>
      <c r="Q52" s="133">
        <v>5</v>
      </c>
      <c r="R52" s="133">
        <v>4</v>
      </c>
      <c r="S52" s="133">
        <v>5</v>
      </c>
      <c r="T52" s="135">
        <v>18</v>
      </c>
      <c r="U52" s="133" t="s">
        <v>336</v>
      </c>
      <c r="V52" s="133">
        <v>5</v>
      </c>
      <c r="W52" s="133">
        <v>5</v>
      </c>
      <c r="X52" s="133">
        <v>5</v>
      </c>
      <c r="Y52" s="133">
        <v>5</v>
      </c>
      <c r="Z52" s="133" t="s">
        <v>340</v>
      </c>
      <c r="AA52" s="133" t="s">
        <v>305</v>
      </c>
      <c r="AB52" s="133" t="s">
        <v>342</v>
      </c>
      <c r="AC52" s="133" t="s">
        <v>288</v>
      </c>
      <c r="AD52" s="133" t="s">
        <v>315</v>
      </c>
      <c r="AE52" s="133" t="s">
        <v>316</v>
      </c>
      <c r="AF52" s="133"/>
      <c r="AG52" s="133"/>
      <c r="AH52" s="133"/>
      <c r="AI52" s="133"/>
      <c r="AJ52" s="133"/>
      <c r="AK52" s="133"/>
      <c r="AL52" s="133"/>
    </row>
    <row r="53" spans="1:38" x14ac:dyDescent="0.2">
      <c r="A53" s="134">
        <v>45471.706203703703</v>
      </c>
      <c r="B53" s="133" t="s">
        <v>282</v>
      </c>
      <c r="C53" s="133">
        <v>5</v>
      </c>
      <c r="D53" s="133">
        <v>5</v>
      </c>
      <c r="E53" s="133">
        <v>5</v>
      </c>
      <c r="F53" s="133">
        <v>5</v>
      </c>
      <c r="G53" s="133">
        <v>5</v>
      </c>
      <c r="H53" s="133">
        <v>5</v>
      </c>
      <c r="I53" s="133">
        <v>5</v>
      </c>
      <c r="J53" s="133">
        <v>5</v>
      </c>
      <c r="K53" s="133">
        <v>5</v>
      </c>
      <c r="L53" s="133">
        <v>5</v>
      </c>
      <c r="M53" s="133">
        <v>5</v>
      </c>
      <c r="N53" s="133" t="s">
        <v>36</v>
      </c>
      <c r="O53" s="133" t="s">
        <v>283</v>
      </c>
      <c r="P53" s="133">
        <v>3</v>
      </c>
      <c r="Q53" s="133">
        <v>3</v>
      </c>
      <c r="R53" s="133">
        <v>3</v>
      </c>
      <c r="S53" s="133">
        <v>3</v>
      </c>
      <c r="T53" s="135">
        <v>18</v>
      </c>
      <c r="U53" s="133" t="s">
        <v>336</v>
      </c>
      <c r="V53" s="133">
        <v>4</v>
      </c>
      <c r="W53" s="133">
        <v>5</v>
      </c>
      <c r="X53" s="133">
        <v>5</v>
      </c>
      <c r="Y53" s="133">
        <v>5</v>
      </c>
      <c r="Z53" s="133" t="s">
        <v>340</v>
      </c>
      <c r="AA53" s="133" t="s">
        <v>286</v>
      </c>
      <c r="AB53" s="133" t="s">
        <v>306</v>
      </c>
      <c r="AC53" s="133" t="s">
        <v>288</v>
      </c>
      <c r="AD53" s="133" t="s">
        <v>315</v>
      </c>
      <c r="AE53" s="133" t="s">
        <v>316</v>
      </c>
      <c r="AF53" s="133"/>
      <c r="AG53" s="133"/>
      <c r="AH53" s="133"/>
      <c r="AI53" s="133"/>
      <c r="AJ53" s="133"/>
      <c r="AK53" s="133"/>
      <c r="AL53" s="133"/>
    </row>
    <row r="54" spans="1:38" x14ac:dyDescent="0.2">
      <c r="A54" s="134">
        <v>45471.709733796299</v>
      </c>
      <c r="B54" s="133" t="s">
        <v>282</v>
      </c>
      <c r="C54" s="133">
        <v>3</v>
      </c>
      <c r="D54" s="133">
        <v>4</v>
      </c>
      <c r="E54" s="133">
        <v>3</v>
      </c>
      <c r="F54" s="133">
        <v>4</v>
      </c>
      <c r="G54" s="133">
        <v>5</v>
      </c>
      <c r="H54" s="133">
        <v>4</v>
      </c>
      <c r="I54" s="133">
        <v>5</v>
      </c>
      <c r="J54" s="133">
        <v>4</v>
      </c>
      <c r="K54" s="133">
        <v>4</v>
      </c>
      <c r="L54" s="133">
        <v>4</v>
      </c>
      <c r="M54" s="133">
        <v>5</v>
      </c>
      <c r="N54" s="133" t="s">
        <v>36</v>
      </c>
      <c r="O54" s="133" t="s">
        <v>283</v>
      </c>
      <c r="P54" s="133">
        <v>4</v>
      </c>
      <c r="Q54" s="133">
        <v>5</v>
      </c>
      <c r="R54" s="133">
        <v>5</v>
      </c>
      <c r="S54" s="133">
        <v>5</v>
      </c>
      <c r="T54" s="135">
        <v>18</v>
      </c>
      <c r="U54" s="133" t="s">
        <v>311</v>
      </c>
      <c r="V54" s="133">
        <v>4</v>
      </c>
      <c r="W54" s="133">
        <v>4</v>
      </c>
      <c r="X54" s="133">
        <v>4</v>
      </c>
      <c r="Y54" s="133">
        <v>5</v>
      </c>
      <c r="Z54" s="133" t="s">
        <v>340</v>
      </c>
      <c r="AA54" s="133" t="s">
        <v>305</v>
      </c>
      <c r="AB54" s="133" t="s">
        <v>314</v>
      </c>
      <c r="AC54" s="133" t="s">
        <v>296</v>
      </c>
      <c r="AD54" s="133" t="s">
        <v>315</v>
      </c>
      <c r="AE54" s="133" t="s">
        <v>316</v>
      </c>
      <c r="AF54" s="133"/>
      <c r="AG54" s="133"/>
      <c r="AH54" s="133"/>
      <c r="AI54" s="133"/>
      <c r="AJ54" s="133"/>
      <c r="AK54" s="133"/>
      <c r="AL54" s="133"/>
    </row>
    <row r="55" spans="1:38" x14ac:dyDescent="0.2">
      <c r="A55" s="134">
        <v>45471.719675925924</v>
      </c>
      <c r="B55" s="133" t="s">
        <v>349</v>
      </c>
      <c r="C55" s="133">
        <v>4</v>
      </c>
      <c r="D55" s="133">
        <v>4</v>
      </c>
      <c r="E55" s="133">
        <v>4</v>
      </c>
      <c r="F55" s="133">
        <v>4</v>
      </c>
      <c r="G55" s="133">
        <v>4</v>
      </c>
      <c r="H55" s="133">
        <v>4</v>
      </c>
      <c r="I55" s="133">
        <v>4</v>
      </c>
      <c r="J55" s="133">
        <v>4</v>
      </c>
      <c r="K55" s="133">
        <v>4</v>
      </c>
      <c r="L55" s="133">
        <v>4</v>
      </c>
      <c r="M55" s="133">
        <v>5</v>
      </c>
      <c r="N55" s="133" t="s">
        <v>36</v>
      </c>
      <c r="O55" s="133" t="s">
        <v>283</v>
      </c>
      <c r="P55" s="133">
        <v>4</v>
      </c>
      <c r="Q55" s="133">
        <v>4</v>
      </c>
      <c r="R55" s="133">
        <v>4</v>
      </c>
      <c r="S55" s="133">
        <v>4</v>
      </c>
      <c r="T55" s="135">
        <v>18</v>
      </c>
      <c r="U55" s="133" t="s">
        <v>336</v>
      </c>
      <c r="V55" s="133">
        <v>5</v>
      </c>
      <c r="W55" s="133">
        <v>5</v>
      </c>
      <c r="X55" s="133">
        <v>5</v>
      </c>
      <c r="Y55" s="133">
        <v>5</v>
      </c>
      <c r="Z55" s="133" t="s">
        <v>340</v>
      </c>
      <c r="AA55" s="133" t="s">
        <v>286</v>
      </c>
      <c r="AB55" s="133" t="s">
        <v>355</v>
      </c>
      <c r="AC55" s="133" t="s">
        <v>296</v>
      </c>
      <c r="AD55" s="133" t="s">
        <v>315</v>
      </c>
      <c r="AE55" s="133" t="s">
        <v>308</v>
      </c>
      <c r="AF55" s="133"/>
      <c r="AG55" s="133"/>
      <c r="AH55" s="133"/>
      <c r="AI55" s="133"/>
      <c r="AJ55" s="133"/>
      <c r="AK55" s="133"/>
      <c r="AL55" s="133"/>
    </row>
    <row r="56" spans="1:38" x14ac:dyDescent="0.2">
      <c r="A56" s="134">
        <v>45471.725624999999</v>
      </c>
      <c r="B56" s="133" t="s">
        <v>282</v>
      </c>
      <c r="C56" s="133">
        <v>5</v>
      </c>
      <c r="D56" s="133">
        <v>5</v>
      </c>
      <c r="E56" s="133">
        <v>5</v>
      </c>
      <c r="F56" s="133">
        <v>5</v>
      </c>
      <c r="G56" s="133">
        <v>5</v>
      </c>
      <c r="H56" s="133">
        <v>5</v>
      </c>
      <c r="I56" s="133">
        <v>5</v>
      </c>
      <c r="J56" s="133">
        <v>5</v>
      </c>
      <c r="K56" s="133">
        <v>5</v>
      </c>
      <c r="L56" s="133">
        <v>5</v>
      </c>
      <c r="M56" s="133">
        <v>5</v>
      </c>
      <c r="N56" s="133" t="s">
        <v>36</v>
      </c>
      <c r="O56" s="133" t="s">
        <v>283</v>
      </c>
      <c r="P56" s="133">
        <v>5</v>
      </c>
      <c r="Q56" s="133">
        <v>5</v>
      </c>
      <c r="R56" s="133">
        <v>5</v>
      </c>
      <c r="S56" s="133">
        <v>5</v>
      </c>
      <c r="T56" s="135">
        <v>20</v>
      </c>
      <c r="U56" s="133" t="s">
        <v>336</v>
      </c>
      <c r="V56" s="133">
        <v>4</v>
      </c>
      <c r="W56" s="133">
        <v>5</v>
      </c>
      <c r="X56" s="133">
        <v>5</v>
      </c>
      <c r="Y56" s="133">
        <v>5</v>
      </c>
      <c r="Z56" s="133" t="s">
        <v>340</v>
      </c>
      <c r="AA56" s="133" t="s">
        <v>286</v>
      </c>
      <c r="AB56" s="133" t="s">
        <v>342</v>
      </c>
      <c r="AC56" s="133" t="s">
        <v>288</v>
      </c>
      <c r="AD56" s="133" t="s">
        <v>315</v>
      </c>
      <c r="AE56" s="133" t="s">
        <v>308</v>
      </c>
      <c r="AF56" s="133"/>
      <c r="AG56" s="133"/>
      <c r="AH56" s="133"/>
      <c r="AI56" s="133"/>
      <c r="AJ56" s="133"/>
      <c r="AK56" s="133"/>
      <c r="AL56" s="133"/>
    </row>
    <row r="57" spans="1:38" x14ac:dyDescent="0.2">
      <c r="A57" s="134">
        <v>45471.728495370371</v>
      </c>
      <c r="B57" s="133" t="s">
        <v>282</v>
      </c>
      <c r="C57" s="133">
        <v>4</v>
      </c>
      <c r="D57" s="133">
        <v>4</v>
      </c>
      <c r="E57" s="133">
        <v>4</v>
      </c>
      <c r="F57" s="133">
        <v>3</v>
      </c>
      <c r="G57" s="133">
        <v>3</v>
      </c>
      <c r="H57" s="133">
        <v>3</v>
      </c>
      <c r="I57" s="133">
        <v>4</v>
      </c>
      <c r="J57" s="133">
        <v>4</v>
      </c>
      <c r="K57" s="133">
        <v>4</v>
      </c>
      <c r="L57" s="133">
        <v>4</v>
      </c>
      <c r="M57" s="133">
        <v>5</v>
      </c>
      <c r="N57" s="133" t="s">
        <v>36</v>
      </c>
      <c r="O57" s="133" t="s">
        <v>283</v>
      </c>
      <c r="P57" s="133">
        <v>4</v>
      </c>
      <c r="Q57" s="133">
        <v>5</v>
      </c>
      <c r="R57" s="133">
        <v>4</v>
      </c>
      <c r="S57" s="133">
        <v>4</v>
      </c>
      <c r="T57" s="135">
        <v>16</v>
      </c>
      <c r="U57" s="133" t="s">
        <v>338</v>
      </c>
      <c r="V57" s="133">
        <v>4</v>
      </c>
      <c r="W57" s="133">
        <v>4</v>
      </c>
      <c r="X57" s="133">
        <v>4</v>
      </c>
      <c r="Y57" s="133">
        <v>3</v>
      </c>
      <c r="Z57" s="133" t="s">
        <v>340</v>
      </c>
      <c r="AA57" s="133" t="s">
        <v>286</v>
      </c>
      <c r="AB57" s="133" t="s">
        <v>306</v>
      </c>
      <c r="AC57" s="133" t="s">
        <v>296</v>
      </c>
      <c r="AD57" s="133" t="s">
        <v>315</v>
      </c>
      <c r="AE57" s="133" t="s">
        <v>316</v>
      </c>
      <c r="AF57" s="133"/>
      <c r="AG57" s="133"/>
      <c r="AH57" s="133"/>
      <c r="AI57" s="133"/>
      <c r="AJ57" s="133"/>
      <c r="AK57" s="133"/>
      <c r="AL57" s="133"/>
    </row>
    <row r="58" spans="1:38" x14ac:dyDescent="0.2">
      <c r="A58" s="134">
        <v>45471.731168981481</v>
      </c>
      <c r="B58" s="133" t="s">
        <v>282</v>
      </c>
      <c r="C58" s="133">
        <v>5</v>
      </c>
      <c r="D58" s="133">
        <v>5</v>
      </c>
      <c r="E58" s="133">
        <v>5</v>
      </c>
      <c r="F58" s="133">
        <v>3</v>
      </c>
      <c r="G58" s="133">
        <v>3</v>
      </c>
      <c r="H58" s="133">
        <v>3</v>
      </c>
      <c r="I58" s="133">
        <v>3</v>
      </c>
      <c r="J58" s="133">
        <v>3</v>
      </c>
      <c r="K58" s="133">
        <v>3</v>
      </c>
      <c r="L58" s="133">
        <v>3</v>
      </c>
      <c r="M58" s="133">
        <v>5</v>
      </c>
      <c r="N58" s="133" t="s">
        <v>36</v>
      </c>
      <c r="O58" s="133" t="s">
        <v>283</v>
      </c>
      <c r="P58" s="133">
        <v>5</v>
      </c>
      <c r="Q58" s="133">
        <v>5</v>
      </c>
      <c r="R58" s="133">
        <v>5</v>
      </c>
      <c r="S58" s="133">
        <v>5</v>
      </c>
      <c r="T58" s="135">
        <v>20</v>
      </c>
      <c r="U58" s="133" t="s">
        <v>356</v>
      </c>
      <c r="V58" s="133">
        <v>5</v>
      </c>
      <c r="W58" s="133">
        <v>5</v>
      </c>
      <c r="X58" s="133">
        <v>5</v>
      </c>
      <c r="Y58" s="133">
        <v>5</v>
      </c>
      <c r="Z58" s="133" t="s">
        <v>340</v>
      </c>
      <c r="AA58" s="133" t="s">
        <v>286</v>
      </c>
      <c r="AB58" s="133" t="s">
        <v>314</v>
      </c>
      <c r="AC58" s="133" t="s">
        <v>296</v>
      </c>
      <c r="AD58" s="133" t="s">
        <v>315</v>
      </c>
      <c r="AE58" s="133" t="s">
        <v>308</v>
      </c>
      <c r="AF58" s="133"/>
      <c r="AG58" s="133"/>
      <c r="AH58" s="133"/>
      <c r="AI58" s="133"/>
      <c r="AJ58" s="133"/>
      <c r="AK58" s="133"/>
      <c r="AL58" s="133"/>
    </row>
    <row r="59" spans="1:38" x14ac:dyDescent="0.2">
      <c r="A59" s="134">
        <v>45471.733946759261</v>
      </c>
      <c r="B59" s="133" t="s">
        <v>282</v>
      </c>
      <c r="C59" s="133">
        <v>4</v>
      </c>
      <c r="D59" s="133">
        <v>4</v>
      </c>
      <c r="E59" s="133">
        <v>1</v>
      </c>
      <c r="F59" s="133">
        <v>2</v>
      </c>
      <c r="G59" s="133">
        <v>1</v>
      </c>
      <c r="H59" s="133">
        <v>4</v>
      </c>
      <c r="I59" s="133">
        <v>4</v>
      </c>
      <c r="J59" s="133">
        <v>5</v>
      </c>
      <c r="K59" s="133">
        <v>4</v>
      </c>
      <c r="L59" s="133">
        <v>1</v>
      </c>
      <c r="M59" s="133">
        <v>4</v>
      </c>
      <c r="N59" s="133" t="s">
        <v>36</v>
      </c>
      <c r="O59" s="133" t="s">
        <v>293</v>
      </c>
      <c r="P59" s="133">
        <v>5</v>
      </c>
      <c r="Q59" s="133">
        <v>4</v>
      </c>
      <c r="R59" s="133">
        <v>4</v>
      </c>
      <c r="S59" s="133">
        <v>3</v>
      </c>
      <c r="T59" s="135">
        <v>12</v>
      </c>
      <c r="U59" s="133" t="s">
        <v>346</v>
      </c>
      <c r="V59" s="133">
        <v>3</v>
      </c>
      <c r="W59" s="133">
        <v>2</v>
      </c>
      <c r="X59" s="133">
        <v>4</v>
      </c>
      <c r="Y59" s="133">
        <v>4</v>
      </c>
      <c r="Z59" s="133" t="s">
        <v>347</v>
      </c>
      <c r="AA59" s="133" t="s">
        <v>286</v>
      </c>
      <c r="AB59" s="133" t="s">
        <v>287</v>
      </c>
      <c r="AC59" s="133" t="s">
        <v>302</v>
      </c>
      <c r="AD59" s="133" t="s">
        <v>289</v>
      </c>
      <c r="AE59" s="133" t="s">
        <v>290</v>
      </c>
      <c r="AF59" s="133"/>
      <c r="AG59" s="133"/>
      <c r="AH59" s="133"/>
      <c r="AI59" s="133"/>
      <c r="AJ59" s="133"/>
      <c r="AK59" s="133"/>
      <c r="AL59" s="133"/>
    </row>
    <row r="60" spans="1:38" x14ac:dyDescent="0.2">
      <c r="A60" s="134">
        <v>45471.737361111111</v>
      </c>
      <c r="B60" s="133" t="s">
        <v>282</v>
      </c>
      <c r="C60" s="133">
        <v>4</v>
      </c>
      <c r="D60" s="133">
        <v>4</v>
      </c>
      <c r="E60" s="133">
        <v>4</v>
      </c>
      <c r="F60" s="133">
        <v>3</v>
      </c>
      <c r="G60" s="133">
        <v>3</v>
      </c>
      <c r="H60" s="133">
        <v>3</v>
      </c>
      <c r="I60" s="133">
        <v>3</v>
      </c>
      <c r="J60" s="133">
        <v>3</v>
      </c>
      <c r="K60" s="133">
        <v>3</v>
      </c>
      <c r="L60" s="133">
        <v>3</v>
      </c>
      <c r="M60" s="133">
        <v>5</v>
      </c>
      <c r="N60" s="133" t="s">
        <v>36</v>
      </c>
      <c r="O60" s="133" t="s">
        <v>293</v>
      </c>
      <c r="P60" s="133">
        <v>4</v>
      </c>
      <c r="Q60" s="133">
        <v>4</v>
      </c>
      <c r="R60" s="133">
        <v>4</v>
      </c>
      <c r="S60" s="133">
        <v>4</v>
      </c>
      <c r="T60" s="135">
        <v>20</v>
      </c>
      <c r="U60" s="133" t="s">
        <v>338</v>
      </c>
      <c r="V60" s="133">
        <v>4</v>
      </c>
      <c r="W60" s="133">
        <v>4</v>
      </c>
      <c r="X60" s="133">
        <v>4</v>
      </c>
      <c r="Y60" s="133">
        <v>4</v>
      </c>
      <c r="Z60" s="133" t="s">
        <v>340</v>
      </c>
      <c r="AA60" s="133" t="s">
        <v>286</v>
      </c>
      <c r="AB60" s="133" t="s">
        <v>314</v>
      </c>
      <c r="AC60" s="133" t="s">
        <v>296</v>
      </c>
      <c r="AD60" s="133" t="s">
        <v>315</v>
      </c>
      <c r="AE60" s="133" t="s">
        <v>308</v>
      </c>
      <c r="AF60" s="133"/>
      <c r="AG60" s="133"/>
      <c r="AH60" s="133"/>
      <c r="AI60" s="133"/>
      <c r="AJ60" s="133"/>
      <c r="AK60" s="133"/>
      <c r="AL60" s="133"/>
    </row>
    <row r="61" spans="1:38" x14ac:dyDescent="0.2">
      <c r="A61" s="134">
        <v>45471.740902777776</v>
      </c>
      <c r="B61" s="133" t="s">
        <v>282</v>
      </c>
      <c r="C61" s="133">
        <v>4</v>
      </c>
      <c r="D61" s="133">
        <v>4</v>
      </c>
      <c r="E61" s="133">
        <v>4</v>
      </c>
      <c r="F61" s="133">
        <v>4</v>
      </c>
      <c r="G61" s="133">
        <v>4</v>
      </c>
      <c r="H61" s="133">
        <v>3</v>
      </c>
      <c r="I61" s="133">
        <v>3</v>
      </c>
      <c r="J61" s="133">
        <v>3</v>
      </c>
      <c r="K61" s="133">
        <v>3</v>
      </c>
      <c r="L61" s="133">
        <v>3</v>
      </c>
      <c r="M61" s="133">
        <v>5</v>
      </c>
      <c r="N61" s="133" t="s">
        <v>36</v>
      </c>
      <c r="O61" s="133" t="s">
        <v>293</v>
      </c>
      <c r="P61" s="133">
        <v>4</v>
      </c>
      <c r="Q61" s="133">
        <v>4</v>
      </c>
      <c r="R61" s="133">
        <v>4</v>
      </c>
      <c r="S61" s="133">
        <v>4</v>
      </c>
      <c r="T61" s="135">
        <v>14</v>
      </c>
      <c r="U61" s="133" t="s">
        <v>338</v>
      </c>
      <c r="V61" s="133">
        <v>5</v>
      </c>
      <c r="W61" s="133">
        <v>5</v>
      </c>
      <c r="X61" s="133">
        <v>5</v>
      </c>
      <c r="Y61" s="133">
        <v>5</v>
      </c>
      <c r="Z61" s="133" t="s">
        <v>340</v>
      </c>
      <c r="AA61" s="133" t="s">
        <v>305</v>
      </c>
      <c r="AB61" s="133" t="s">
        <v>306</v>
      </c>
      <c r="AC61" s="133" t="s">
        <v>296</v>
      </c>
      <c r="AD61" s="133" t="s">
        <v>357</v>
      </c>
      <c r="AE61" s="133" t="s">
        <v>316</v>
      </c>
      <c r="AF61" s="133"/>
      <c r="AG61" s="133"/>
      <c r="AH61" s="133"/>
      <c r="AI61" s="133"/>
      <c r="AJ61" s="133"/>
      <c r="AK61" s="133"/>
      <c r="AL61" s="133"/>
    </row>
    <row r="62" spans="1:38" x14ac:dyDescent="0.2">
      <c r="A62" s="134">
        <v>45471.743680555555</v>
      </c>
      <c r="B62" s="133" t="s">
        <v>282</v>
      </c>
      <c r="C62" s="133">
        <v>4</v>
      </c>
      <c r="D62" s="133">
        <v>4</v>
      </c>
      <c r="E62" s="133">
        <v>4</v>
      </c>
      <c r="F62" s="133">
        <v>4</v>
      </c>
      <c r="G62" s="133">
        <v>3</v>
      </c>
      <c r="H62" s="133">
        <v>3</v>
      </c>
      <c r="I62" s="133">
        <v>3</v>
      </c>
      <c r="J62" s="133">
        <v>3</v>
      </c>
      <c r="K62" s="133">
        <v>3</v>
      </c>
      <c r="L62" s="133">
        <v>3</v>
      </c>
      <c r="M62" s="133">
        <v>5</v>
      </c>
      <c r="N62" s="133" t="s">
        <v>36</v>
      </c>
      <c r="O62" s="133" t="s">
        <v>283</v>
      </c>
      <c r="P62" s="133">
        <v>5</v>
      </c>
      <c r="Q62" s="133">
        <v>5</v>
      </c>
      <c r="R62" s="133">
        <v>5</v>
      </c>
      <c r="S62" s="133">
        <v>5</v>
      </c>
      <c r="T62" s="135">
        <v>14</v>
      </c>
      <c r="U62" s="133" t="s">
        <v>336</v>
      </c>
      <c r="V62" s="133">
        <v>3</v>
      </c>
      <c r="W62" s="133">
        <v>3</v>
      </c>
      <c r="X62" s="133">
        <v>3</v>
      </c>
      <c r="Y62" s="133">
        <v>3</v>
      </c>
      <c r="Z62" s="133" t="s">
        <v>340</v>
      </c>
      <c r="AA62" s="133" t="s">
        <v>305</v>
      </c>
      <c r="AB62" s="133" t="s">
        <v>306</v>
      </c>
      <c r="AC62" s="133" t="s">
        <v>296</v>
      </c>
      <c r="AD62" s="133" t="s">
        <v>357</v>
      </c>
      <c r="AE62" s="133" t="s">
        <v>316</v>
      </c>
      <c r="AF62" s="133"/>
      <c r="AG62" s="133"/>
      <c r="AH62" s="133"/>
      <c r="AI62" s="133"/>
      <c r="AJ62" s="133"/>
      <c r="AK62" s="133"/>
      <c r="AL62" s="133"/>
    </row>
    <row r="63" spans="1:38" x14ac:dyDescent="0.2">
      <c r="A63" s="134">
        <v>45471.747372685182</v>
      </c>
      <c r="B63" s="133" t="s">
        <v>282</v>
      </c>
      <c r="C63" s="133">
        <v>4</v>
      </c>
      <c r="D63" s="133">
        <v>4</v>
      </c>
      <c r="E63" s="133">
        <v>4</v>
      </c>
      <c r="F63" s="133">
        <v>3</v>
      </c>
      <c r="G63" s="133">
        <v>3</v>
      </c>
      <c r="H63" s="133">
        <v>3</v>
      </c>
      <c r="I63" s="133">
        <v>3</v>
      </c>
      <c r="J63" s="133">
        <v>3</v>
      </c>
      <c r="K63" s="133">
        <v>3</v>
      </c>
      <c r="L63" s="133">
        <v>3</v>
      </c>
      <c r="M63" s="133">
        <v>5</v>
      </c>
      <c r="N63" s="133" t="s">
        <v>36</v>
      </c>
      <c r="O63" s="133" t="s">
        <v>283</v>
      </c>
      <c r="P63" s="133">
        <v>3</v>
      </c>
      <c r="Q63" s="133">
        <v>3</v>
      </c>
      <c r="R63" s="133">
        <v>3</v>
      </c>
      <c r="S63" s="133">
        <v>3</v>
      </c>
      <c r="T63" s="135">
        <v>16</v>
      </c>
      <c r="U63" s="133" t="s">
        <v>336</v>
      </c>
      <c r="V63" s="133">
        <v>3</v>
      </c>
      <c r="W63" s="133">
        <v>3</v>
      </c>
      <c r="X63" s="133">
        <v>3</v>
      </c>
      <c r="Y63" s="133">
        <v>3</v>
      </c>
      <c r="Z63" s="133" t="s">
        <v>340</v>
      </c>
      <c r="AA63" s="133" t="s">
        <v>286</v>
      </c>
      <c r="AB63" s="133" t="s">
        <v>306</v>
      </c>
      <c r="AC63" s="133" t="s">
        <v>296</v>
      </c>
      <c r="AD63" s="133" t="s">
        <v>307</v>
      </c>
      <c r="AE63" s="133" t="s">
        <v>316</v>
      </c>
      <c r="AF63" s="133"/>
      <c r="AG63" s="133"/>
      <c r="AH63" s="133"/>
      <c r="AI63" s="133"/>
      <c r="AJ63" s="133"/>
      <c r="AK63" s="133"/>
      <c r="AL63" s="133"/>
    </row>
    <row r="64" spans="1:38" x14ac:dyDescent="0.2">
      <c r="A64" s="134">
        <v>45471.750104166669</v>
      </c>
      <c r="B64" s="133" t="s">
        <v>282</v>
      </c>
      <c r="C64" s="133">
        <v>3</v>
      </c>
      <c r="D64" s="133">
        <v>3</v>
      </c>
      <c r="E64" s="133">
        <v>3</v>
      </c>
      <c r="F64" s="133">
        <v>3</v>
      </c>
      <c r="G64" s="133">
        <v>3</v>
      </c>
      <c r="H64" s="133">
        <v>3</v>
      </c>
      <c r="I64" s="133">
        <v>3</v>
      </c>
      <c r="J64" s="133">
        <v>3</v>
      </c>
      <c r="K64" s="133">
        <v>3</v>
      </c>
      <c r="L64" s="133">
        <v>3</v>
      </c>
      <c r="M64" s="133">
        <v>5</v>
      </c>
      <c r="N64" s="133" t="s">
        <v>36</v>
      </c>
      <c r="O64" s="133" t="s">
        <v>283</v>
      </c>
      <c r="P64" s="133">
        <v>3</v>
      </c>
      <c r="Q64" s="133">
        <v>3</v>
      </c>
      <c r="R64" s="133">
        <v>3</v>
      </c>
      <c r="S64" s="133">
        <v>3</v>
      </c>
      <c r="T64" s="135">
        <v>16</v>
      </c>
      <c r="U64" s="133" t="s">
        <v>336</v>
      </c>
      <c r="V64" s="133">
        <v>5</v>
      </c>
      <c r="W64" s="133">
        <v>5</v>
      </c>
      <c r="X64" s="133">
        <v>5</v>
      </c>
      <c r="Y64" s="133">
        <v>5</v>
      </c>
      <c r="Z64" s="133" t="s">
        <v>340</v>
      </c>
      <c r="AA64" s="133" t="s">
        <v>286</v>
      </c>
      <c r="AB64" s="133" t="s">
        <v>314</v>
      </c>
      <c r="AC64" s="133" t="s">
        <v>296</v>
      </c>
      <c r="AD64" s="133" t="s">
        <v>315</v>
      </c>
      <c r="AE64" s="133" t="s">
        <v>308</v>
      </c>
      <c r="AF64" s="133"/>
      <c r="AG64" s="133"/>
      <c r="AH64" s="133"/>
      <c r="AI64" s="133"/>
      <c r="AJ64" s="133"/>
      <c r="AK64" s="133"/>
      <c r="AL64" s="133"/>
    </row>
    <row r="65" spans="1:38" x14ac:dyDescent="0.2">
      <c r="A65" s="134">
        <v>45471.753368055557</v>
      </c>
      <c r="B65" s="133" t="s">
        <v>282</v>
      </c>
      <c r="C65" s="133">
        <v>5</v>
      </c>
      <c r="D65" s="133">
        <v>5</v>
      </c>
      <c r="E65" s="133">
        <v>5</v>
      </c>
      <c r="F65" s="133">
        <v>4</v>
      </c>
      <c r="G65" s="133">
        <v>4</v>
      </c>
      <c r="H65" s="133">
        <v>4</v>
      </c>
      <c r="I65" s="133">
        <v>4</v>
      </c>
      <c r="J65" s="133">
        <v>4</v>
      </c>
      <c r="K65" s="133">
        <v>4</v>
      </c>
      <c r="L65" s="133">
        <v>4</v>
      </c>
      <c r="M65" s="133">
        <v>5</v>
      </c>
      <c r="N65" s="133" t="s">
        <v>36</v>
      </c>
      <c r="O65" s="133" t="s">
        <v>283</v>
      </c>
      <c r="P65" s="133">
        <v>5</v>
      </c>
      <c r="Q65" s="133">
        <v>5</v>
      </c>
      <c r="R65" s="133">
        <v>5</v>
      </c>
      <c r="S65" s="133">
        <v>5</v>
      </c>
      <c r="T65" s="135">
        <v>14</v>
      </c>
      <c r="U65" s="133" t="s">
        <v>343</v>
      </c>
      <c r="V65" s="133">
        <v>5</v>
      </c>
      <c r="W65" s="133">
        <v>5</v>
      </c>
      <c r="X65" s="133">
        <v>5</v>
      </c>
      <c r="Y65" s="133">
        <v>5</v>
      </c>
      <c r="Z65" s="133" t="s">
        <v>340</v>
      </c>
      <c r="AA65" s="133" t="s">
        <v>286</v>
      </c>
      <c r="AB65" s="133" t="s">
        <v>287</v>
      </c>
      <c r="AC65" s="133" t="s">
        <v>296</v>
      </c>
      <c r="AD65" s="133" t="s">
        <v>289</v>
      </c>
      <c r="AE65" s="133" t="s">
        <v>290</v>
      </c>
      <c r="AF65" s="133"/>
      <c r="AG65" s="133"/>
      <c r="AH65" s="133"/>
      <c r="AI65" s="133"/>
      <c r="AJ65" s="133"/>
      <c r="AK65" s="133"/>
      <c r="AL65" s="133"/>
    </row>
    <row r="66" spans="1:38" x14ac:dyDescent="0.2">
      <c r="A66" s="134">
        <v>45471.756562499999</v>
      </c>
      <c r="B66" s="133" t="s">
        <v>282</v>
      </c>
      <c r="C66" s="133">
        <v>5</v>
      </c>
      <c r="D66" s="133">
        <v>3</v>
      </c>
      <c r="E66" s="133">
        <v>4</v>
      </c>
      <c r="F66" s="133">
        <v>4</v>
      </c>
      <c r="G66" s="133">
        <v>3</v>
      </c>
      <c r="H66" s="133">
        <v>3</v>
      </c>
      <c r="I66" s="133">
        <v>4</v>
      </c>
      <c r="J66" s="133">
        <v>3</v>
      </c>
      <c r="K66" s="133">
        <v>3</v>
      </c>
      <c r="L66" s="133">
        <v>3</v>
      </c>
      <c r="M66" s="133">
        <v>5</v>
      </c>
      <c r="N66" s="133" t="s">
        <v>36</v>
      </c>
      <c r="O66" s="133" t="s">
        <v>283</v>
      </c>
      <c r="P66" s="133">
        <v>5</v>
      </c>
      <c r="Q66" s="133">
        <v>5</v>
      </c>
      <c r="R66" s="133">
        <v>5</v>
      </c>
      <c r="S66" s="133">
        <v>5</v>
      </c>
      <c r="T66" s="135">
        <v>14</v>
      </c>
      <c r="U66" s="133" t="s">
        <v>343</v>
      </c>
      <c r="V66" s="133">
        <v>5</v>
      </c>
      <c r="W66" s="133">
        <v>4</v>
      </c>
      <c r="X66" s="133">
        <v>5</v>
      </c>
      <c r="Y66" s="133">
        <v>4</v>
      </c>
      <c r="Z66" s="133" t="s">
        <v>340</v>
      </c>
      <c r="AA66" s="133" t="s">
        <v>305</v>
      </c>
      <c r="AB66" s="133" t="s">
        <v>287</v>
      </c>
      <c r="AC66" s="133" t="s">
        <v>296</v>
      </c>
      <c r="AD66" s="133" t="s">
        <v>289</v>
      </c>
      <c r="AE66" s="133" t="s">
        <v>290</v>
      </c>
      <c r="AF66" s="133"/>
      <c r="AG66" s="133"/>
      <c r="AH66" s="133"/>
      <c r="AI66" s="133"/>
      <c r="AJ66" s="133"/>
      <c r="AK66" s="133"/>
      <c r="AL66" s="133"/>
    </row>
    <row r="67" spans="1:38" x14ac:dyDescent="0.2">
      <c r="A67" s="134">
        <v>45471.759560185186</v>
      </c>
      <c r="B67" s="133" t="s">
        <v>282</v>
      </c>
      <c r="C67" s="133">
        <v>5</v>
      </c>
      <c r="D67" s="133">
        <v>5</v>
      </c>
      <c r="E67" s="133">
        <v>5</v>
      </c>
      <c r="F67" s="133">
        <v>4</v>
      </c>
      <c r="G67" s="133">
        <v>4</v>
      </c>
      <c r="H67" s="133">
        <v>4</v>
      </c>
      <c r="I67" s="133">
        <v>4</v>
      </c>
      <c r="J67" s="133">
        <v>4</v>
      </c>
      <c r="K67" s="133">
        <v>4</v>
      </c>
      <c r="L67" s="133">
        <v>4</v>
      </c>
      <c r="M67" s="133">
        <v>5</v>
      </c>
      <c r="N67" s="133" t="s">
        <v>36</v>
      </c>
      <c r="O67" s="133" t="s">
        <v>283</v>
      </c>
      <c r="P67" s="133">
        <v>4</v>
      </c>
      <c r="Q67" s="133">
        <v>4</v>
      </c>
      <c r="R67" s="133">
        <v>4</v>
      </c>
      <c r="S67" s="133">
        <v>4</v>
      </c>
      <c r="T67" s="135">
        <v>18</v>
      </c>
      <c r="U67" s="133" t="s">
        <v>300</v>
      </c>
      <c r="V67" s="133">
        <v>5</v>
      </c>
      <c r="W67" s="133">
        <v>5</v>
      </c>
      <c r="X67" s="133">
        <v>5</v>
      </c>
      <c r="Y67" s="133">
        <v>5</v>
      </c>
      <c r="Z67" s="133" t="s">
        <v>340</v>
      </c>
      <c r="AA67" s="133" t="s">
        <v>305</v>
      </c>
      <c r="AB67" s="133" t="s">
        <v>314</v>
      </c>
      <c r="AC67" s="133" t="s">
        <v>296</v>
      </c>
      <c r="AD67" s="133" t="s">
        <v>315</v>
      </c>
      <c r="AE67" s="133" t="s">
        <v>308</v>
      </c>
      <c r="AF67" s="133"/>
      <c r="AG67" s="133"/>
      <c r="AH67" s="133"/>
      <c r="AI67" s="133"/>
      <c r="AJ67" s="133"/>
      <c r="AK67" s="133"/>
      <c r="AL67" s="133"/>
    </row>
    <row r="68" spans="1:38" x14ac:dyDescent="0.2">
      <c r="A68" s="134">
        <v>45471.78056712963</v>
      </c>
      <c r="B68" s="133" t="s">
        <v>345</v>
      </c>
      <c r="C68" s="133">
        <v>2</v>
      </c>
      <c r="D68" s="133">
        <v>4</v>
      </c>
      <c r="E68" s="133">
        <v>4</v>
      </c>
      <c r="F68" s="133">
        <v>5</v>
      </c>
      <c r="G68" s="133">
        <v>5</v>
      </c>
      <c r="H68" s="133">
        <v>4</v>
      </c>
      <c r="I68" s="133">
        <v>5</v>
      </c>
      <c r="J68" s="133">
        <v>5</v>
      </c>
      <c r="K68" s="133">
        <v>5</v>
      </c>
      <c r="L68" s="133">
        <v>4</v>
      </c>
      <c r="M68" s="133">
        <v>3</v>
      </c>
      <c r="N68" s="133" t="s">
        <v>36</v>
      </c>
      <c r="O68" s="133" t="s">
        <v>293</v>
      </c>
      <c r="P68" s="133">
        <v>4</v>
      </c>
      <c r="Q68" s="133">
        <v>4</v>
      </c>
      <c r="R68" s="133">
        <v>4</v>
      </c>
      <c r="S68" s="133">
        <v>5</v>
      </c>
      <c r="T68" s="135">
        <v>14</v>
      </c>
      <c r="U68" s="133" t="s">
        <v>350</v>
      </c>
      <c r="V68" s="133">
        <v>4</v>
      </c>
      <c r="W68" s="133">
        <v>4</v>
      </c>
      <c r="X68" s="133">
        <v>2</v>
      </c>
      <c r="Y68" s="133">
        <v>4</v>
      </c>
      <c r="Z68" s="133" t="s">
        <v>358</v>
      </c>
      <c r="AA68" s="133" t="s">
        <v>286</v>
      </c>
      <c r="AB68" s="133" t="s">
        <v>287</v>
      </c>
      <c r="AC68" s="133" t="s">
        <v>359</v>
      </c>
      <c r="AD68" s="133" t="s">
        <v>289</v>
      </c>
      <c r="AE68" s="133" t="s">
        <v>290</v>
      </c>
      <c r="AF68" s="133"/>
      <c r="AG68" s="133"/>
      <c r="AH68" s="133"/>
      <c r="AI68" s="133"/>
      <c r="AJ68" s="133"/>
      <c r="AK68" s="133"/>
      <c r="AL68" s="133"/>
    </row>
    <row r="69" spans="1:38" x14ac:dyDescent="0.2">
      <c r="A69" s="134">
        <v>45471.802800925929</v>
      </c>
      <c r="B69" s="133" t="s">
        <v>282</v>
      </c>
      <c r="C69" s="133">
        <v>4</v>
      </c>
      <c r="D69" s="133">
        <v>4</v>
      </c>
      <c r="E69" s="133">
        <v>4</v>
      </c>
      <c r="F69" s="133">
        <v>3</v>
      </c>
      <c r="G69" s="133">
        <v>2</v>
      </c>
      <c r="H69" s="133">
        <v>1</v>
      </c>
      <c r="I69" s="133">
        <v>3</v>
      </c>
      <c r="J69" s="133">
        <v>2</v>
      </c>
      <c r="K69" s="133">
        <v>2</v>
      </c>
      <c r="L69" s="133">
        <v>3</v>
      </c>
      <c r="M69" s="133">
        <v>5</v>
      </c>
      <c r="N69" s="133" t="s">
        <v>36</v>
      </c>
      <c r="O69" s="133" t="s">
        <v>283</v>
      </c>
      <c r="P69" s="133">
        <v>3</v>
      </c>
      <c r="Q69" s="133">
        <v>3</v>
      </c>
      <c r="R69" s="133">
        <v>3</v>
      </c>
      <c r="S69" s="133">
        <v>4</v>
      </c>
      <c r="T69" s="135">
        <v>16</v>
      </c>
      <c r="U69" s="133" t="s">
        <v>338</v>
      </c>
      <c r="V69" s="133">
        <v>3</v>
      </c>
      <c r="W69" s="133">
        <v>3</v>
      </c>
      <c r="X69" s="133">
        <v>3</v>
      </c>
      <c r="Y69" s="133">
        <v>3</v>
      </c>
      <c r="Z69" s="133" t="s">
        <v>340</v>
      </c>
      <c r="AA69" s="133" t="s">
        <v>305</v>
      </c>
      <c r="AB69" s="133" t="s">
        <v>314</v>
      </c>
      <c r="AC69" s="133" t="s">
        <v>296</v>
      </c>
      <c r="AD69" s="133" t="s">
        <v>315</v>
      </c>
      <c r="AE69" s="133" t="s">
        <v>290</v>
      </c>
      <c r="AF69" s="133"/>
      <c r="AG69" s="133"/>
      <c r="AH69" s="133"/>
      <c r="AI69" s="133"/>
      <c r="AJ69" s="133"/>
      <c r="AK69" s="133"/>
      <c r="AL69" s="133"/>
    </row>
    <row r="70" spans="1:38" x14ac:dyDescent="0.2">
      <c r="A70" s="134">
        <v>45471.805462962962</v>
      </c>
      <c r="B70" s="133" t="s">
        <v>282</v>
      </c>
      <c r="C70" s="133">
        <v>3</v>
      </c>
      <c r="D70" s="133">
        <v>3</v>
      </c>
      <c r="E70" s="133">
        <v>4</v>
      </c>
      <c r="F70" s="133">
        <v>3</v>
      </c>
      <c r="G70" s="133">
        <v>3</v>
      </c>
      <c r="H70" s="133">
        <v>2</v>
      </c>
      <c r="I70" s="133">
        <v>2</v>
      </c>
      <c r="J70" s="133">
        <v>2</v>
      </c>
      <c r="K70" s="133">
        <v>2</v>
      </c>
      <c r="L70" s="133">
        <v>3</v>
      </c>
      <c r="M70" s="133">
        <v>5</v>
      </c>
      <c r="N70" s="133" t="s">
        <v>36</v>
      </c>
      <c r="O70" s="133" t="s">
        <v>293</v>
      </c>
      <c r="P70" s="133">
        <v>4</v>
      </c>
      <c r="Q70" s="133">
        <v>5</v>
      </c>
      <c r="R70" s="133">
        <v>4</v>
      </c>
      <c r="S70" s="133">
        <v>4</v>
      </c>
      <c r="T70" s="135">
        <v>20</v>
      </c>
      <c r="U70" s="133" t="s">
        <v>338</v>
      </c>
      <c r="V70" s="133">
        <v>4</v>
      </c>
      <c r="W70" s="133">
        <v>4</v>
      </c>
      <c r="X70" s="133">
        <v>4</v>
      </c>
      <c r="Y70" s="133">
        <v>4</v>
      </c>
      <c r="Z70" s="133" t="s">
        <v>340</v>
      </c>
      <c r="AA70" s="133" t="s">
        <v>286</v>
      </c>
      <c r="AB70" s="133" t="s">
        <v>314</v>
      </c>
      <c r="AC70" s="133" t="s">
        <v>288</v>
      </c>
      <c r="AD70" s="133" t="s">
        <v>315</v>
      </c>
      <c r="AE70" s="133" t="s">
        <v>316</v>
      </c>
      <c r="AF70" s="133"/>
      <c r="AG70" s="133"/>
      <c r="AH70" s="133"/>
      <c r="AI70" s="133"/>
      <c r="AJ70" s="133"/>
      <c r="AK70" s="133"/>
      <c r="AL70" s="133"/>
    </row>
    <row r="71" spans="1:38" x14ac:dyDescent="0.2">
      <c r="A71" s="134">
        <v>45471.816018518519</v>
      </c>
      <c r="B71" s="133" t="s">
        <v>282</v>
      </c>
      <c r="C71" s="133">
        <v>4</v>
      </c>
      <c r="D71" s="133">
        <v>3</v>
      </c>
      <c r="E71" s="133">
        <v>4</v>
      </c>
      <c r="F71" s="133">
        <v>3</v>
      </c>
      <c r="G71" s="133">
        <v>3</v>
      </c>
      <c r="H71" s="133">
        <v>3</v>
      </c>
      <c r="I71" s="133">
        <v>3</v>
      </c>
      <c r="J71" s="133">
        <v>3</v>
      </c>
      <c r="K71" s="133">
        <v>3</v>
      </c>
      <c r="L71" s="133">
        <v>3</v>
      </c>
      <c r="M71" s="133">
        <v>5</v>
      </c>
      <c r="N71" s="133" t="s">
        <v>36</v>
      </c>
      <c r="O71" s="133" t="s">
        <v>283</v>
      </c>
      <c r="P71" s="133">
        <v>4</v>
      </c>
      <c r="Q71" s="133">
        <v>5</v>
      </c>
      <c r="R71" s="133">
        <v>4</v>
      </c>
      <c r="S71" s="133">
        <v>5</v>
      </c>
      <c r="T71" s="135">
        <v>16</v>
      </c>
      <c r="U71" s="133" t="s">
        <v>336</v>
      </c>
      <c r="V71" s="133">
        <v>4</v>
      </c>
      <c r="W71" s="133">
        <v>5</v>
      </c>
      <c r="X71" s="133">
        <v>4</v>
      </c>
      <c r="Y71" s="133">
        <v>5</v>
      </c>
      <c r="Z71" s="133" t="s">
        <v>340</v>
      </c>
      <c r="AA71" s="133" t="s">
        <v>286</v>
      </c>
      <c r="AB71" s="133" t="s">
        <v>287</v>
      </c>
      <c r="AC71" s="133" t="s">
        <v>288</v>
      </c>
      <c r="AD71" s="133" t="s">
        <v>289</v>
      </c>
      <c r="AE71" s="133" t="s">
        <v>290</v>
      </c>
      <c r="AF71" s="133"/>
      <c r="AG71" s="133"/>
      <c r="AH71" s="133"/>
      <c r="AI71" s="133"/>
      <c r="AJ71" s="133"/>
      <c r="AK71" s="133"/>
      <c r="AL71" s="133"/>
    </row>
    <row r="72" spans="1:38" x14ac:dyDescent="0.2">
      <c r="A72" s="134">
        <v>45471.818576388891</v>
      </c>
      <c r="B72" s="133" t="s">
        <v>282</v>
      </c>
      <c r="C72" s="133">
        <v>4</v>
      </c>
      <c r="D72" s="133">
        <v>3</v>
      </c>
      <c r="E72" s="133">
        <v>4</v>
      </c>
      <c r="F72" s="133">
        <v>4</v>
      </c>
      <c r="G72" s="133">
        <v>4</v>
      </c>
      <c r="H72" s="133">
        <v>3</v>
      </c>
      <c r="I72" s="133">
        <v>3</v>
      </c>
      <c r="J72" s="133">
        <v>3</v>
      </c>
      <c r="K72" s="133">
        <v>3</v>
      </c>
      <c r="L72" s="133">
        <v>3</v>
      </c>
      <c r="M72" s="133">
        <v>5</v>
      </c>
      <c r="N72" s="133" t="s">
        <v>36</v>
      </c>
      <c r="O72" s="133" t="s">
        <v>293</v>
      </c>
      <c r="P72" s="133">
        <v>4</v>
      </c>
      <c r="Q72" s="133">
        <v>4</v>
      </c>
      <c r="R72" s="133">
        <v>4</v>
      </c>
      <c r="S72" s="133">
        <v>4</v>
      </c>
      <c r="T72" s="135">
        <v>18</v>
      </c>
      <c r="U72" s="133" t="s">
        <v>324</v>
      </c>
      <c r="V72" s="133">
        <v>4</v>
      </c>
      <c r="W72" s="133">
        <v>4</v>
      </c>
      <c r="X72" s="133">
        <v>4</v>
      </c>
      <c r="Y72" s="133">
        <v>4</v>
      </c>
      <c r="Z72" s="133" t="s">
        <v>340</v>
      </c>
      <c r="AA72" s="133" t="s">
        <v>286</v>
      </c>
      <c r="AB72" s="133" t="s">
        <v>287</v>
      </c>
      <c r="AC72" s="133" t="s">
        <v>288</v>
      </c>
      <c r="AD72" s="133" t="s">
        <v>315</v>
      </c>
      <c r="AE72" s="133" t="s">
        <v>290</v>
      </c>
      <c r="AF72" s="133"/>
      <c r="AG72" s="133"/>
      <c r="AH72" s="133"/>
      <c r="AI72" s="133"/>
      <c r="AJ72" s="133"/>
      <c r="AK72" s="133"/>
      <c r="AL72" s="133"/>
    </row>
    <row r="73" spans="1:38" x14ac:dyDescent="0.2">
      <c r="A73" s="134">
        <v>45471.823773148149</v>
      </c>
      <c r="B73" s="133" t="s">
        <v>282</v>
      </c>
      <c r="C73" s="133">
        <v>3</v>
      </c>
      <c r="D73" s="133">
        <v>3</v>
      </c>
      <c r="E73" s="133">
        <v>3</v>
      </c>
      <c r="F73" s="133">
        <v>3</v>
      </c>
      <c r="G73" s="133">
        <v>3</v>
      </c>
      <c r="H73" s="133">
        <v>3</v>
      </c>
      <c r="I73" s="133">
        <v>3</v>
      </c>
      <c r="J73" s="133">
        <v>3</v>
      </c>
      <c r="K73" s="133">
        <v>3</v>
      </c>
      <c r="L73" s="133">
        <v>3</v>
      </c>
      <c r="M73" s="133">
        <v>5</v>
      </c>
      <c r="N73" s="133" t="s">
        <v>36</v>
      </c>
      <c r="O73" s="133" t="s">
        <v>299</v>
      </c>
      <c r="P73" s="133">
        <v>4</v>
      </c>
      <c r="Q73" s="133">
        <v>4</v>
      </c>
      <c r="R73" s="133">
        <v>4</v>
      </c>
      <c r="S73" s="133">
        <v>4</v>
      </c>
      <c r="T73" s="135">
        <v>16</v>
      </c>
      <c r="U73" s="133" t="s">
        <v>336</v>
      </c>
      <c r="V73" s="133">
        <v>4</v>
      </c>
      <c r="W73" s="133">
        <v>4</v>
      </c>
      <c r="X73" s="133">
        <v>4</v>
      </c>
      <c r="Y73" s="133">
        <v>4</v>
      </c>
      <c r="Z73" s="133" t="s">
        <v>340</v>
      </c>
      <c r="AA73" s="133" t="s">
        <v>286</v>
      </c>
      <c r="AB73" s="133" t="s">
        <v>355</v>
      </c>
      <c r="AC73" s="133" t="s">
        <v>288</v>
      </c>
      <c r="AD73" s="133" t="s">
        <v>315</v>
      </c>
      <c r="AE73" s="133" t="s">
        <v>316</v>
      </c>
      <c r="AF73" s="133"/>
      <c r="AG73" s="133"/>
      <c r="AH73" s="133"/>
      <c r="AI73" s="133"/>
      <c r="AJ73" s="133"/>
      <c r="AK73" s="133"/>
      <c r="AL73" s="133"/>
    </row>
    <row r="74" spans="1:38" x14ac:dyDescent="0.2">
      <c r="A74" s="134">
        <v>45471.827465277776</v>
      </c>
      <c r="B74" s="133" t="s">
        <v>282</v>
      </c>
      <c r="C74" s="133">
        <v>4</v>
      </c>
      <c r="D74" s="133">
        <v>4</v>
      </c>
      <c r="E74" s="133">
        <v>4</v>
      </c>
      <c r="F74" s="133">
        <v>4</v>
      </c>
      <c r="G74" s="133">
        <v>4</v>
      </c>
      <c r="H74" s="133">
        <v>4</v>
      </c>
      <c r="I74" s="133">
        <v>4</v>
      </c>
      <c r="J74" s="133">
        <v>4</v>
      </c>
      <c r="K74" s="133">
        <v>4</v>
      </c>
      <c r="L74" s="133">
        <v>4</v>
      </c>
      <c r="M74" s="133">
        <v>5</v>
      </c>
      <c r="N74" s="133" t="s">
        <v>36</v>
      </c>
      <c r="O74" s="133" t="s">
        <v>283</v>
      </c>
      <c r="P74" s="133">
        <v>5</v>
      </c>
      <c r="Q74" s="133">
        <v>4</v>
      </c>
      <c r="R74" s="133">
        <v>4</v>
      </c>
      <c r="S74" s="133">
        <v>4</v>
      </c>
      <c r="T74" s="135">
        <v>18</v>
      </c>
      <c r="U74" s="133" t="s">
        <v>336</v>
      </c>
      <c r="V74" s="133">
        <v>5</v>
      </c>
      <c r="W74" s="133">
        <v>5</v>
      </c>
      <c r="X74" s="133">
        <v>4</v>
      </c>
      <c r="Y74" s="133">
        <v>4</v>
      </c>
      <c r="Z74" s="133" t="s">
        <v>340</v>
      </c>
      <c r="AA74" s="133" t="s">
        <v>286</v>
      </c>
      <c r="AB74" s="133" t="s">
        <v>355</v>
      </c>
      <c r="AC74" s="133" t="s">
        <v>288</v>
      </c>
      <c r="AD74" s="133" t="s">
        <v>315</v>
      </c>
      <c r="AE74" s="133" t="s">
        <v>308</v>
      </c>
      <c r="AF74" s="133"/>
      <c r="AG74" s="133"/>
      <c r="AH74" s="133"/>
      <c r="AI74" s="133"/>
      <c r="AJ74" s="133"/>
      <c r="AK74" s="133"/>
      <c r="AL74" s="133"/>
    </row>
    <row r="75" spans="1:38" x14ac:dyDescent="0.2">
      <c r="A75" s="134">
        <v>45471.831689814811</v>
      </c>
      <c r="B75" s="133" t="s">
        <v>282</v>
      </c>
      <c r="C75" s="133">
        <v>4</v>
      </c>
      <c r="D75" s="133">
        <v>4</v>
      </c>
      <c r="E75" s="133">
        <v>4</v>
      </c>
      <c r="F75" s="133">
        <v>4</v>
      </c>
      <c r="G75" s="133">
        <v>4</v>
      </c>
      <c r="H75" s="133">
        <v>3</v>
      </c>
      <c r="I75" s="133">
        <v>3</v>
      </c>
      <c r="J75" s="133">
        <v>3</v>
      </c>
      <c r="K75" s="133">
        <v>3</v>
      </c>
      <c r="L75" s="133">
        <v>3</v>
      </c>
      <c r="M75" s="133">
        <v>5</v>
      </c>
      <c r="N75" s="133" t="s">
        <v>36</v>
      </c>
      <c r="O75" s="133" t="s">
        <v>283</v>
      </c>
      <c r="P75" s="133">
        <v>4</v>
      </c>
      <c r="Q75" s="133">
        <v>4</v>
      </c>
      <c r="R75" s="133">
        <v>4</v>
      </c>
      <c r="S75" s="133">
        <v>4</v>
      </c>
      <c r="T75" s="135">
        <v>16</v>
      </c>
      <c r="U75" s="133" t="s">
        <v>300</v>
      </c>
      <c r="V75" s="133">
        <v>4</v>
      </c>
      <c r="W75" s="133">
        <v>5</v>
      </c>
      <c r="X75" s="133">
        <v>4</v>
      </c>
      <c r="Y75" s="133">
        <v>4</v>
      </c>
      <c r="Z75" s="133" t="s">
        <v>340</v>
      </c>
      <c r="AA75" s="133" t="s">
        <v>286</v>
      </c>
      <c r="AB75" s="133" t="s">
        <v>355</v>
      </c>
      <c r="AC75" s="133" t="s">
        <v>360</v>
      </c>
      <c r="AD75" s="133" t="s">
        <v>307</v>
      </c>
      <c r="AE75" s="133" t="s">
        <v>316</v>
      </c>
      <c r="AF75" s="133"/>
      <c r="AG75" s="133"/>
      <c r="AH75" s="133"/>
      <c r="AI75" s="133"/>
      <c r="AJ75" s="133"/>
      <c r="AK75" s="133"/>
      <c r="AL75" s="133"/>
    </row>
    <row r="76" spans="1:38" x14ac:dyDescent="0.2">
      <c r="A76" s="134">
        <v>45471.839120370372</v>
      </c>
      <c r="B76" s="133" t="s">
        <v>282</v>
      </c>
      <c r="C76" s="133">
        <v>5</v>
      </c>
      <c r="D76" s="133">
        <v>4</v>
      </c>
      <c r="E76" s="133">
        <v>5</v>
      </c>
      <c r="F76" s="133">
        <v>4</v>
      </c>
      <c r="G76" s="133">
        <v>3</v>
      </c>
      <c r="H76" s="133">
        <v>3</v>
      </c>
      <c r="I76" s="133">
        <v>4</v>
      </c>
      <c r="J76" s="133">
        <v>3</v>
      </c>
      <c r="K76" s="133">
        <v>3</v>
      </c>
      <c r="L76" s="133">
        <v>4</v>
      </c>
      <c r="M76" s="133">
        <v>5</v>
      </c>
      <c r="N76" s="133" t="s">
        <v>36</v>
      </c>
      <c r="O76" s="133" t="s">
        <v>283</v>
      </c>
      <c r="P76" s="133">
        <v>4</v>
      </c>
      <c r="Q76" s="133">
        <v>4</v>
      </c>
      <c r="R76" s="133">
        <v>4</v>
      </c>
      <c r="S76" s="133">
        <v>5</v>
      </c>
      <c r="T76" s="135">
        <v>18</v>
      </c>
      <c r="U76" s="133" t="s">
        <v>336</v>
      </c>
      <c r="V76" s="133">
        <v>4</v>
      </c>
      <c r="W76" s="133">
        <v>5</v>
      </c>
      <c r="X76" s="133">
        <v>4</v>
      </c>
      <c r="Y76" s="133">
        <v>4</v>
      </c>
      <c r="Z76" s="133" t="s">
        <v>340</v>
      </c>
      <c r="AA76" s="133" t="s">
        <v>286</v>
      </c>
      <c r="AB76" s="133" t="s">
        <v>314</v>
      </c>
      <c r="AC76" s="133" t="s">
        <v>296</v>
      </c>
      <c r="AD76" s="133" t="s">
        <v>315</v>
      </c>
      <c r="AE76" s="133" t="s">
        <v>308</v>
      </c>
      <c r="AF76" s="133"/>
      <c r="AG76" s="133"/>
      <c r="AH76" s="133"/>
      <c r="AI76" s="133"/>
      <c r="AJ76" s="133"/>
      <c r="AK76" s="133"/>
      <c r="AL76" s="133"/>
    </row>
    <row r="77" spans="1:38" x14ac:dyDescent="0.2">
      <c r="A77" s="134">
        <v>45471.840775462966</v>
      </c>
      <c r="B77" s="133" t="s">
        <v>282</v>
      </c>
      <c r="C77" s="133">
        <v>4</v>
      </c>
      <c r="D77" s="133">
        <v>4</v>
      </c>
      <c r="E77" s="133">
        <v>4</v>
      </c>
      <c r="F77" s="133">
        <v>4</v>
      </c>
      <c r="G77" s="133">
        <v>2</v>
      </c>
      <c r="H77" s="133">
        <v>2</v>
      </c>
      <c r="I77" s="133">
        <v>3</v>
      </c>
      <c r="J77" s="133">
        <v>2</v>
      </c>
      <c r="K77" s="133">
        <v>4</v>
      </c>
      <c r="L77" s="133">
        <v>3</v>
      </c>
      <c r="M77" s="133">
        <v>5</v>
      </c>
      <c r="N77" s="133" t="s">
        <v>36</v>
      </c>
      <c r="O77" s="133" t="s">
        <v>283</v>
      </c>
      <c r="P77" s="133">
        <v>4</v>
      </c>
      <c r="Q77" s="133">
        <v>4</v>
      </c>
      <c r="R77" s="133">
        <v>5</v>
      </c>
      <c r="S77" s="133">
        <v>4</v>
      </c>
      <c r="T77" s="135">
        <v>16</v>
      </c>
      <c r="U77" s="133" t="s">
        <v>336</v>
      </c>
      <c r="V77" s="133">
        <v>4</v>
      </c>
      <c r="W77" s="133">
        <v>4</v>
      </c>
      <c r="X77" s="133">
        <v>5</v>
      </c>
      <c r="Y77" s="133">
        <v>5</v>
      </c>
      <c r="Z77" s="133" t="s">
        <v>340</v>
      </c>
      <c r="AA77" s="133" t="s">
        <v>286</v>
      </c>
      <c r="AB77" s="133" t="s">
        <v>287</v>
      </c>
      <c r="AC77" s="133" t="s">
        <v>288</v>
      </c>
      <c r="AD77" s="133" t="s">
        <v>289</v>
      </c>
      <c r="AE77" s="133" t="s">
        <v>290</v>
      </c>
      <c r="AF77" s="133"/>
      <c r="AG77" s="133"/>
      <c r="AH77" s="133"/>
      <c r="AI77" s="133"/>
      <c r="AJ77" s="133"/>
      <c r="AK77" s="133"/>
      <c r="AL77" s="133"/>
    </row>
    <row r="78" spans="1:38" x14ac:dyDescent="0.2">
      <c r="A78" s="134">
        <v>45471.844351851854</v>
      </c>
      <c r="B78" s="133" t="s">
        <v>345</v>
      </c>
      <c r="C78" s="133">
        <v>5</v>
      </c>
      <c r="D78" s="133">
        <v>5</v>
      </c>
      <c r="E78" s="133">
        <v>5</v>
      </c>
      <c r="F78" s="133">
        <v>4</v>
      </c>
      <c r="G78" s="133">
        <v>5</v>
      </c>
      <c r="H78" s="133">
        <v>4</v>
      </c>
      <c r="I78" s="133">
        <v>4</v>
      </c>
      <c r="J78" s="133">
        <v>4</v>
      </c>
      <c r="K78" s="133">
        <v>4</v>
      </c>
      <c r="L78" s="133">
        <v>4</v>
      </c>
      <c r="M78" s="133">
        <v>5</v>
      </c>
      <c r="N78" s="133" t="s">
        <v>36</v>
      </c>
      <c r="O78" s="133" t="s">
        <v>283</v>
      </c>
      <c r="P78" s="133">
        <v>5</v>
      </c>
      <c r="Q78" s="133">
        <v>5</v>
      </c>
      <c r="R78" s="133">
        <v>5</v>
      </c>
      <c r="S78" s="133">
        <v>5</v>
      </c>
      <c r="T78" s="135">
        <v>18</v>
      </c>
      <c r="U78" s="133" t="s">
        <v>338</v>
      </c>
      <c r="V78" s="133">
        <v>5</v>
      </c>
      <c r="W78" s="133">
        <v>5</v>
      </c>
      <c r="X78" s="133">
        <v>5</v>
      </c>
      <c r="Y78" s="133">
        <v>5</v>
      </c>
      <c r="Z78" s="133" t="s">
        <v>340</v>
      </c>
      <c r="AA78" s="133" t="s">
        <v>305</v>
      </c>
      <c r="AB78" s="133" t="s">
        <v>314</v>
      </c>
      <c r="AC78" s="133" t="s">
        <v>296</v>
      </c>
      <c r="AD78" s="133" t="s">
        <v>315</v>
      </c>
      <c r="AE78" s="133" t="s">
        <v>290</v>
      </c>
      <c r="AF78" s="133"/>
      <c r="AG78" s="133"/>
      <c r="AH78" s="133"/>
      <c r="AI78" s="133"/>
      <c r="AJ78" s="133"/>
      <c r="AK78" s="133"/>
      <c r="AL78" s="133"/>
    </row>
    <row r="79" spans="1:38" x14ac:dyDescent="0.2">
      <c r="A79" s="134">
        <v>45471.845543981479</v>
      </c>
      <c r="B79" s="133" t="s">
        <v>282</v>
      </c>
      <c r="C79" s="133">
        <v>5</v>
      </c>
      <c r="D79" s="133">
        <v>5</v>
      </c>
      <c r="E79" s="133">
        <v>5</v>
      </c>
      <c r="F79" s="133">
        <v>5</v>
      </c>
      <c r="G79" s="133">
        <v>4</v>
      </c>
      <c r="H79" s="133">
        <v>4</v>
      </c>
      <c r="I79" s="133">
        <v>3</v>
      </c>
      <c r="J79" s="133">
        <v>3</v>
      </c>
      <c r="K79" s="133">
        <v>3</v>
      </c>
      <c r="L79" s="133">
        <v>4</v>
      </c>
      <c r="M79" s="133">
        <v>5</v>
      </c>
      <c r="N79" s="133" t="s">
        <v>36</v>
      </c>
      <c r="O79" s="133" t="s">
        <v>293</v>
      </c>
      <c r="P79" s="133">
        <v>5</v>
      </c>
      <c r="Q79" s="133">
        <v>5</v>
      </c>
      <c r="R79" s="133">
        <v>5</v>
      </c>
      <c r="S79" s="133">
        <v>5</v>
      </c>
      <c r="T79" s="135">
        <v>16</v>
      </c>
      <c r="U79" s="133" t="s">
        <v>336</v>
      </c>
      <c r="V79" s="133">
        <v>5</v>
      </c>
      <c r="W79" s="133">
        <v>5</v>
      </c>
      <c r="X79" s="133">
        <v>5</v>
      </c>
      <c r="Y79" s="133">
        <v>5</v>
      </c>
      <c r="Z79" s="133" t="s">
        <v>340</v>
      </c>
      <c r="AA79" s="133" t="s">
        <v>305</v>
      </c>
      <c r="AB79" s="133" t="s">
        <v>314</v>
      </c>
      <c r="AC79" s="133" t="s">
        <v>296</v>
      </c>
      <c r="AD79" s="133" t="s">
        <v>315</v>
      </c>
      <c r="AE79" s="133" t="s">
        <v>308</v>
      </c>
      <c r="AF79" s="133"/>
      <c r="AG79" s="133"/>
      <c r="AH79" s="133"/>
      <c r="AI79" s="133"/>
      <c r="AJ79" s="133"/>
      <c r="AK79" s="133"/>
      <c r="AL79" s="133"/>
    </row>
    <row r="80" spans="1:38" x14ac:dyDescent="0.2">
      <c r="A80" s="134">
        <v>45471.846562500003</v>
      </c>
      <c r="B80" s="133" t="s">
        <v>282</v>
      </c>
      <c r="C80" s="133">
        <v>4</v>
      </c>
      <c r="D80" s="133">
        <v>4</v>
      </c>
      <c r="E80" s="133">
        <v>4</v>
      </c>
      <c r="F80" s="133">
        <v>3</v>
      </c>
      <c r="G80" s="133">
        <v>3</v>
      </c>
      <c r="H80" s="133">
        <v>2</v>
      </c>
      <c r="I80" s="133">
        <v>2</v>
      </c>
      <c r="J80" s="133">
        <v>2</v>
      </c>
      <c r="K80" s="133">
        <v>2</v>
      </c>
      <c r="L80" s="133">
        <v>2</v>
      </c>
      <c r="M80" s="133">
        <v>5</v>
      </c>
      <c r="N80" s="133" t="s">
        <v>36</v>
      </c>
      <c r="O80" s="133" t="s">
        <v>283</v>
      </c>
      <c r="P80" s="133">
        <v>5</v>
      </c>
      <c r="Q80" s="133">
        <v>5</v>
      </c>
      <c r="R80" s="133">
        <v>5</v>
      </c>
      <c r="S80" s="133">
        <v>5</v>
      </c>
      <c r="T80" s="135">
        <v>18</v>
      </c>
      <c r="U80" s="133" t="s">
        <v>336</v>
      </c>
      <c r="V80" s="133">
        <v>5</v>
      </c>
      <c r="W80" s="133">
        <v>5</v>
      </c>
      <c r="X80" s="133">
        <v>5</v>
      </c>
      <c r="Y80" s="133">
        <v>5</v>
      </c>
      <c r="Z80" s="133" t="s">
        <v>340</v>
      </c>
      <c r="AA80" s="133" t="s">
        <v>305</v>
      </c>
      <c r="AB80" s="133" t="s">
        <v>314</v>
      </c>
      <c r="AC80" s="133" t="s">
        <v>296</v>
      </c>
      <c r="AD80" s="133" t="s">
        <v>315</v>
      </c>
      <c r="AE80" s="133" t="s">
        <v>308</v>
      </c>
      <c r="AF80" s="133"/>
      <c r="AG80" s="133"/>
      <c r="AH80" s="133"/>
      <c r="AI80" s="133"/>
      <c r="AJ80" s="133"/>
      <c r="AK80" s="133"/>
      <c r="AL80" s="133"/>
    </row>
    <row r="81" spans="1:38" x14ac:dyDescent="0.2">
      <c r="A81" s="134">
        <v>45471.848773148151</v>
      </c>
      <c r="B81" s="133" t="s">
        <v>282</v>
      </c>
      <c r="C81" s="133">
        <v>3</v>
      </c>
      <c r="D81" s="133">
        <v>3</v>
      </c>
      <c r="E81" s="133">
        <v>3</v>
      </c>
      <c r="F81" s="133">
        <v>3</v>
      </c>
      <c r="G81" s="133">
        <v>2</v>
      </c>
      <c r="H81" s="133">
        <v>2</v>
      </c>
      <c r="I81" s="133">
        <v>3</v>
      </c>
      <c r="J81" s="133">
        <v>2</v>
      </c>
      <c r="K81" s="133">
        <v>3</v>
      </c>
      <c r="L81" s="133">
        <v>3</v>
      </c>
      <c r="M81" s="133">
        <v>5</v>
      </c>
      <c r="N81" s="133" t="s">
        <v>36</v>
      </c>
      <c r="O81" s="133" t="s">
        <v>283</v>
      </c>
      <c r="P81" s="133">
        <v>5</v>
      </c>
      <c r="Q81" s="133">
        <v>5</v>
      </c>
      <c r="R81" s="133">
        <v>5</v>
      </c>
      <c r="S81" s="133">
        <v>5</v>
      </c>
      <c r="T81" s="135">
        <v>16</v>
      </c>
      <c r="U81" s="133" t="s">
        <v>336</v>
      </c>
      <c r="V81" s="133">
        <v>5</v>
      </c>
      <c r="W81" s="133">
        <v>5</v>
      </c>
      <c r="X81" s="133">
        <v>5</v>
      </c>
      <c r="Y81" s="133">
        <v>5</v>
      </c>
      <c r="Z81" s="133" t="s">
        <v>340</v>
      </c>
      <c r="AA81" s="133" t="s">
        <v>286</v>
      </c>
      <c r="AB81" s="133" t="s">
        <v>287</v>
      </c>
      <c r="AC81" s="133" t="s">
        <v>296</v>
      </c>
      <c r="AD81" s="133" t="s">
        <v>289</v>
      </c>
      <c r="AE81" s="133" t="s">
        <v>290</v>
      </c>
      <c r="AF81" s="133"/>
      <c r="AG81" s="133"/>
      <c r="AH81" s="133"/>
      <c r="AI81" s="133"/>
      <c r="AJ81" s="133"/>
      <c r="AK81" s="133"/>
      <c r="AL81" s="133"/>
    </row>
    <row r="82" spans="1:38" x14ac:dyDescent="0.2">
      <c r="A82" s="134">
        <v>45471.849710648145</v>
      </c>
      <c r="B82" s="133" t="s">
        <v>282</v>
      </c>
      <c r="C82" s="133">
        <v>5</v>
      </c>
      <c r="D82" s="133">
        <v>4</v>
      </c>
      <c r="E82" s="133">
        <v>4</v>
      </c>
      <c r="F82" s="133">
        <v>3</v>
      </c>
      <c r="G82" s="133">
        <v>3</v>
      </c>
      <c r="H82" s="133">
        <v>3</v>
      </c>
      <c r="I82" s="133">
        <v>4</v>
      </c>
      <c r="J82" s="133">
        <v>4</v>
      </c>
      <c r="K82" s="133">
        <v>4</v>
      </c>
      <c r="L82" s="133">
        <v>4</v>
      </c>
      <c r="M82" s="133">
        <v>5</v>
      </c>
      <c r="N82" s="133" t="s">
        <v>36</v>
      </c>
      <c r="O82" s="133" t="s">
        <v>283</v>
      </c>
      <c r="P82" s="133">
        <v>5</v>
      </c>
      <c r="Q82" s="133">
        <v>5</v>
      </c>
      <c r="R82" s="133">
        <v>5</v>
      </c>
      <c r="S82" s="133">
        <v>5</v>
      </c>
      <c r="T82" s="135">
        <v>16</v>
      </c>
      <c r="U82" s="133" t="s">
        <v>336</v>
      </c>
      <c r="V82" s="133">
        <v>5</v>
      </c>
      <c r="W82" s="133">
        <v>5</v>
      </c>
      <c r="X82" s="133">
        <v>5</v>
      </c>
      <c r="Y82" s="133">
        <v>5</v>
      </c>
      <c r="Z82" s="133" t="s">
        <v>340</v>
      </c>
      <c r="AA82" s="133" t="s">
        <v>286</v>
      </c>
      <c r="AB82" s="133" t="s">
        <v>287</v>
      </c>
      <c r="AC82" s="133" t="s">
        <v>288</v>
      </c>
      <c r="AD82" s="133" t="s">
        <v>289</v>
      </c>
      <c r="AE82" s="133" t="s">
        <v>290</v>
      </c>
      <c r="AF82" s="133"/>
      <c r="AG82" s="133"/>
      <c r="AH82" s="133"/>
      <c r="AI82" s="133"/>
      <c r="AJ82" s="133"/>
      <c r="AK82" s="133"/>
      <c r="AL82" s="133"/>
    </row>
    <row r="83" spans="1:38" x14ac:dyDescent="0.2">
      <c r="A83" s="134">
        <v>45471.850613425922</v>
      </c>
      <c r="B83" s="133" t="s">
        <v>282</v>
      </c>
      <c r="C83" s="133">
        <v>4</v>
      </c>
      <c r="D83" s="133">
        <v>4</v>
      </c>
      <c r="E83" s="133">
        <v>4</v>
      </c>
      <c r="F83" s="133">
        <v>3</v>
      </c>
      <c r="G83" s="133">
        <v>3</v>
      </c>
      <c r="H83" s="133">
        <v>3</v>
      </c>
      <c r="I83" s="133">
        <v>4</v>
      </c>
      <c r="J83" s="133">
        <v>3</v>
      </c>
      <c r="K83" s="133">
        <v>3</v>
      </c>
      <c r="L83" s="133">
        <v>3</v>
      </c>
      <c r="M83" s="133">
        <v>5</v>
      </c>
      <c r="N83" s="133" t="s">
        <v>36</v>
      </c>
      <c r="O83" s="133" t="s">
        <v>283</v>
      </c>
      <c r="P83" s="133">
        <v>5</v>
      </c>
      <c r="Q83" s="133">
        <v>5</v>
      </c>
      <c r="R83" s="133">
        <v>5</v>
      </c>
      <c r="S83" s="133">
        <v>5</v>
      </c>
      <c r="T83" s="135">
        <v>16</v>
      </c>
      <c r="U83" s="133" t="s">
        <v>336</v>
      </c>
      <c r="V83" s="133">
        <v>5</v>
      </c>
      <c r="W83" s="133">
        <v>5</v>
      </c>
      <c r="X83" s="133">
        <v>5</v>
      </c>
      <c r="Y83" s="133">
        <v>5</v>
      </c>
      <c r="Z83" s="133" t="s">
        <v>340</v>
      </c>
      <c r="AA83" s="133" t="s">
        <v>286</v>
      </c>
      <c r="AB83" s="133" t="s">
        <v>287</v>
      </c>
      <c r="AC83" s="133" t="s">
        <v>296</v>
      </c>
      <c r="AD83" s="133" t="s">
        <v>289</v>
      </c>
      <c r="AE83" s="133" t="s">
        <v>290</v>
      </c>
      <c r="AF83" s="133"/>
      <c r="AG83" s="133"/>
      <c r="AH83" s="133"/>
      <c r="AI83" s="133"/>
      <c r="AJ83" s="133"/>
      <c r="AK83" s="133"/>
      <c r="AL83" s="133"/>
    </row>
    <row r="84" spans="1:38" x14ac:dyDescent="0.2">
      <c r="A84" s="134">
        <v>45471.8515162037</v>
      </c>
      <c r="B84" s="133" t="s">
        <v>282</v>
      </c>
      <c r="C84" s="133">
        <v>4</v>
      </c>
      <c r="D84" s="133">
        <v>4</v>
      </c>
      <c r="E84" s="133">
        <v>4</v>
      </c>
      <c r="F84" s="133">
        <v>4</v>
      </c>
      <c r="G84" s="133">
        <v>3</v>
      </c>
      <c r="H84" s="133">
        <v>3</v>
      </c>
      <c r="I84" s="133">
        <v>3</v>
      </c>
      <c r="J84" s="133">
        <v>3</v>
      </c>
      <c r="K84" s="133">
        <v>3</v>
      </c>
      <c r="L84" s="133">
        <v>3</v>
      </c>
      <c r="M84" s="133">
        <v>5</v>
      </c>
      <c r="N84" s="133" t="s">
        <v>36</v>
      </c>
      <c r="O84" s="133" t="s">
        <v>283</v>
      </c>
      <c r="P84" s="133">
        <v>5</v>
      </c>
      <c r="Q84" s="133">
        <v>5</v>
      </c>
      <c r="R84" s="133">
        <v>5</v>
      </c>
      <c r="S84" s="133">
        <v>5</v>
      </c>
      <c r="T84" s="135">
        <v>18</v>
      </c>
      <c r="U84" s="133" t="s">
        <v>336</v>
      </c>
      <c r="V84" s="133">
        <v>5</v>
      </c>
      <c r="W84" s="133">
        <v>5</v>
      </c>
      <c r="X84" s="133">
        <v>5</v>
      </c>
      <c r="Y84" s="133">
        <v>5</v>
      </c>
      <c r="Z84" s="133" t="s">
        <v>340</v>
      </c>
      <c r="AA84" s="133" t="s">
        <v>286</v>
      </c>
      <c r="AB84" s="133" t="s">
        <v>314</v>
      </c>
      <c r="AC84" s="133" t="s">
        <v>288</v>
      </c>
      <c r="AD84" s="133" t="s">
        <v>315</v>
      </c>
      <c r="AE84" s="133" t="s">
        <v>308</v>
      </c>
      <c r="AF84" s="133"/>
      <c r="AG84" s="133"/>
      <c r="AH84" s="133"/>
      <c r="AI84" s="133"/>
      <c r="AJ84" s="133"/>
      <c r="AK84" s="133"/>
      <c r="AL84" s="133"/>
    </row>
    <row r="85" spans="1:38" x14ac:dyDescent="0.2">
      <c r="A85" s="134">
        <v>45471.853356481479</v>
      </c>
      <c r="B85" s="133" t="s">
        <v>282</v>
      </c>
      <c r="C85" s="133">
        <v>4</v>
      </c>
      <c r="D85" s="133">
        <v>3</v>
      </c>
      <c r="E85" s="133">
        <v>3</v>
      </c>
      <c r="F85" s="133">
        <v>2</v>
      </c>
      <c r="G85" s="133">
        <v>2</v>
      </c>
      <c r="H85" s="133">
        <v>2</v>
      </c>
      <c r="I85" s="133">
        <v>2</v>
      </c>
      <c r="J85" s="133">
        <v>2</v>
      </c>
      <c r="K85" s="133">
        <v>2</v>
      </c>
      <c r="L85" s="133">
        <v>2</v>
      </c>
      <c r="M85" s="133">
        <v>5</v>
      </c>
      <c r="N85" s="133" t="s">
        <v>36</v>
      </c>
      <c r="O85" s="133" t="s">
        <v>283</v>
      </c>
      <c r="P85" s="133">
        <v>5</v>
      </c>
      <c r="Q85" s="133">
        <v>5</v>
      </c>
      <c r="R85" s="133">
        <v>5</v>
      </c>
      <c r="S85" s="133">
        <v>5</v>
      </c>
      <c r="T85" s="135">
        <v>18</v>
      </c>
      <c r="U85" s="133" t="s">
        <v>336</v>
      </c>
      <c r="V85" s="133">
        <v>5</v>
      </c>
      <c r="W85" s="133">
        <v>5</v>
      </c>
      <c r="X85" s="133">
        <v>5</v>
      </c>
      <c r="Y85" s="133">
        <v>5</v>
      </c>
      <c r="Z85" s="133" t="s">
        <v>340</v>
      </c>
      <c r="AA85" s="133" t="s">
        <v>286</v>
      </c>
      <c r="AB85" s="133" t="s">
        <v>355</v>
      </c>
      <c r="AC85" s="133" t="s">
        <v>296</v>
      </c>
      <c r="AD85" s="133" t="s">
        <v>315</v>
      </c>
      <c r="AE85" s="133" t="s">
        <v>316</v>
      </c>
      <c r="AF85" s="133"/>
      <c r="AG85" s="133"/>
      <c r="AH85" s="133"/>
      <c r="AI85" s="133"/>
      <c r="AJ85" s="133"/>
      <c r="AK85" s="133"/>
      <c r="AL85" s="133"/>
    </row>
    <row r="86" spans="1:38" x14ac:dyDescent="0.2">
      <c r="A86" s="134">
        <v>45471.861168981479</v>
      </c>
      <c r="B86" s="133" t="s">
        <v>282</v>
      </c>
      <c r="C86" s="133">
        <v>4</v>
      </c>
      <c r="D86" s="133">
        <v>4</v>
      </c>
      <c r="E86" s="133">
        <v>4</v>
      </c>
      <c r="F86" s="133">
        <v>3</v>
      </c>
      <c r="G86" s="133">
        <v>3</v>
      </c>
      <c r="H86" s="133">
        <v>3</v>
      </c>
      <c r="I86" s="133">
        <v>3</v>
      </c>
      <c r="J86" s="133">
        <v>3</v>
      </c>
      <c r="K86" s="133">
        <v>3</v>
      </c>
      <c r="L86" s="133">
        <v>3</v>
      </c>
      <c r="M86" s="133">
        <v>5</v>
      </c>
      <c r="N86" s="133" t="s">
        <v>36</v>
      </c>
      <c r="O86" s="133" t="s">
        <v>283</v>
      </c>
      <c r="P86" s="133">
        <v>5</v>
      </c>
      <c r="Q86" s="133">
        <v>5</v>
      </c>
      <c r="R86" s="133">
        <v>5</v>
      </c>
      <c r="S86" s="133">
        <v>5</v>
      </c>
      <c r="T86" s="135">
        <v>18</v>
      </c>
      <c r="U86" s="133" t="s">
        <v>336</v>
      </c>
      <c r="V86" s="133">
        <v>5</v>
      </c>
      <c r="W86" s="133">
        <v>5</v>
      </c>
      <c r="X86" s="133">
        <v>5</v>
      </c>
      <c r="Y86" s="133">
        <v>5</v>
      </c>
      <c r="Z86" s="133" t="s">
        <v>340</v>
      </c>
      <c r="AA86" s="133" t="s">
        <v>286</v>
      </c>
      <c r="AB86" s="133" t="s">
        <v>287</v>
      </c>
      <c r="AC86" s="133" t="s">
        <v>296</v>
      </c>
      <c r="AD86" s="133" t="s">
        <v>289</v>
      </c>
      <c r="AE86" s="133" t="s">
        <v>290</v>
      </c>
      <c r="AF86" s="133"/>
      <c r="AG86" s="133"/>
      <c r="AH86" s="133"/>
      <c r="AI86" s="133"/>
      <c r="AJ86" s="133"/>
      <c r="AK86" s="133"/>
      <c r="AL86" s="133"/>
    </row>
    <row r="87" spans="1:38" x14ac:dyDescent="0.2">
      <c r="A87" s="134">
        <v>45471.862025462964</v>
      </c>
      <c r="B87" s="133" t="s">
        <v>282</v>
      </c>
      <c r="C87" s="133">
        <v>4</v>
      </c>
      <c r="D87" s="133">
        <v>4</v>
      </c>
      <c r="E87" s="133">
        <v>4</v>
      </c>
      <c r="F87" s="133">
        <v>4</v>
      </c>
      <c r="G87" s="133">
        <v>4</v>
      </c>
      <c r="H87" s="133">
        <v>4</v>
      </c>
      <c r="I87" s="133">
        <v>4</v>
      </c>
      <c r="J87" s="133">
        <v>4</v>
      </c>
      <c r="K87" s="133">
        <v>4</v>
      </c>
      <c r="L87" s="133">
        <v>4</v>
      </c>
      <c r="M87" s="133">
        <v>5</v>
      </c>
      <c r="N87" s="133" t="s">
        <v>36</v>
      </c>
      <c r="O87" s="133" t="s">
        <v>283</v>
      </c>
      <c r="P87" s="133">
        <v>5</v>
      </c>
      <c r="Q87" s="133">
        <v>5</v>
      </c>
      <c r="R87" s="133">
        <v>5</v>
      </c>
      <c r="S87" s="133">
        <v>5</v>
      </c>
      <c r="T87" s="135">
        <v>16</v>
      </c>
      <c r="U87" s="133" t="s">
        <v>336</v>
      </c>
      <c r="V87" s="133">
        <v>5</v>
      </c>
      <c r="W87" s="133">
        <v>5</v>
      </c>
      <c r="X87" s="133">
        <v>5</v>
      </c>
      <c r="Y87" s="133">
        <v>5</v>
      </c>
      <c r="Z87" s="133" t="s">
        <v>340</v>
      </c>
      <c r="AA87" s="133" t="s">
        <v>286</v>
      </c>
      <c r="AB87" s="133" t="s">
        <v>287</v>
      </c>
      <c r="AC87" s="133" t="s">
        <v>296</v>
      </c>
      <c r="AD87" s="133" t="s">
        <v>289</v>
      </c>
      <c r="AE87" s="133" t="s">
        <v>290</v>
      </c>
      <c r="AF87" s="133"/>
      <c r="AG87" s="133"/>
      <c r="AH87" s="133"/>
      <c r="AI87" s="133"/>
      <c r="AJ87" s="133"/>
      <c r="AK87" s="133"/>
      <c r="AL87" s="133"/>
    </row>
    <row r="88" spans="1:38" x14ac:dyDescent="0.2">
      <c r="A88" s="134">
        <v>45471.863229166665</v>
      </c>
      <c r="B88" s="133" t="s">
        <v>282</v>
      </c>
      <c r="C88" s="133">
        <v>4</v>
      </c>
      <c r="D88" s="133">
        <v>4</v>
      </c>
      <c r="E88" s="133">
        <v>4</v>
      </c>
      <c r="F88" s="133">
        <v>3</v>
      </c>
      <c r="G88" s="133">
        <v>3</v>
      </c>
      <c r="H88" s="133">
        <v>3</v>
      </c>
      <c r="I88" s="133">
        <v>3</v>
      </c>
      <c r="J88" s="133">
        <v>3</v>
      </c>
      <c r="K88" s="133">
        <v>3</v>
      </c>
      <c r="L88" s="133">
        <v>3</v>
      </c>
      <c r="M88" s="133">
        <v>5</v>
      </c>
      <c r="N88" s="133" t="s">
        <v>36</v>
      </c>
      <c r="O88" s="133" t="s">
        <v>293</v>
      </c>
      <c r="P88" s="133">
        <v>4</v>
      </c>
      <c r="Q88" s="133">
        <v>4</v>
      </c>
      <c r="R88" s="133">
        <v>4</v>
      </c>
      <c r="S88" s="133">
        <v>4</v>
      </c>
      <c r="T88" s="135">
        <v>16</v>
      </c>
      <c r="U88" s="133" t="s">
        <v>336</v>
      </c>
      <c r="V88" s="133">
        <v>4</v>
      </c>
      <c r="W88" s="133">
        <v>4</v>
      </c>
      <c r="X88" s="133">
        <v>4</v>
      </c>
      <c r="Y88" s="133">
        <v>4</v>
      </c>
      <c r="Z88" s="133" t="s">
        <v>340</v>
      </c>
      <c r="AA88" s="133" t="s">
        <v>305</v>
      </c>
      <c r="AB88" s="133" t="s">
        <v>287</v>
      </c>
      <c r="AC88" s="133" t="s">
        <v>296</v>
      </c>
      <c r="AD88" s="133" t="s">
        <v>289</v>
      </c>
      <c r="AE88" s="133" t="s">
        <v>308</v>
      </c>
      <c r="AF88" s="133"/>
      <c r="AG88" s="133"/>
      <c r="AH88" s="133"/>
      <c r="AI88" s="133"/>
      <c r="AJ88" s="133"/>
      <c r="AK88" s="133"/>
      <c r="AL88" s="133"/>
    </row>
    <row r="89" spans="1:38" x14ac:dyDescent="0.2">
      <c r="A89" s="134">
        <v>45471.86445601852</v>
      </c>
      <c r="B89" s="133" t="s">
        <v>282</v>
      </c>
      <c r="C89" s="133">
        <v>4</v>
      </c>
      <c r="D89" s="133">
        <v>4</v>
      </c>
      <c r="E89" s="133">
        <v>4</v>
      </c>
      <c r="F89" s="133">
        <v>4</v>
      </c>
      <c r="G89" s="133">
        <v>4</v>
      </c>
      <c r="H89" s="133">
        <v>4</v>
      </c>
      <c r="I89" s="133">
        <v>4</v>
      </c>
      <c r="J89" s="133">
        <v>4</v>
      </c>
      <c r="K89" s="133">
        <v>4</v>
      </c>
      <c r="L89" s="133">
        <v>4</v>
      </c>
      <c r="M89" s="133">
        <v>5</v>
      </c>
      <c r="N89" s="133" t="s">
        <v>36</v>
      </c>
      <c r="O89" s="133" t="s">
        <v>293</v>
      </c>
      <c r="P89" s="133">
        <v>4</v>
      </c>
      <c r="Q89" s="133">
        <v>4</v>
      </c>
      <c r="R89" s="133">
        <v>4</v>
      </c>
      <c r="S89" s="133">
        <v>4</v>
      </c>
      <c r="T89" s="135">
        <v>18</v>
      </c>
      <c r="U89" s="133" t="s">
        <v>336</v>
      </c>
      <c r="V89" s="133">
        <v>4</v>
      </c>
      <c r="W89" s="133">
        <v>4</v>
      </c>
      <c r="X89" s="133">
        <v>4</v>
      </c>
      <c r="Y89" s="133">
        <v>4</v>
      </c>
      <c r="Z89" s="133" t="s">
        <v>340</v>
      </c>
      <c r="AA89" s="133" t="s">
        <v>305</v>
      </c>
      <c r="AB89" s="133" t="s">
        <v>287</v>
      </c>
      <c r="AC89" s="133" t="s">
        <v>296</v>
      </c>
      <c r="AD89" s="133" t="s">
        <v>289</v>
      </c>
      <c r="AE89" s="133" t="s">
        <v>290</v>
      </c>
      <c r="AF89" s="133"/>
      <c r="AG89" s="133"/>
      <c r="AH89" s="133"/>
      <c r="AI89" s="133"/>
      <c r="AJ89" s="133"/>
      <c r="AK89" s="133"/>
      <c r="AL89" s="133"/>
    </row>
    <row r="90" spans="1:38" x14ac:dyDescent="0.2">
      <c r="A90" s="134">
        <v>45471.865983796299</v>
      </c>
      <c r="B90" s="133" t="s">
        <v>282</v>
      </c>
      <c r="C90" s="133">
        <v>5</v>
      </c>
      <c r="D90" s="133">
        <v>5</v>
      </c>
      <c r="E90" s="133">
        <v>5</v>
      </c>
      <c r="F90" s="133">
        <v>5</v>
      </c>
      <c r="G90" s="133">
        <v>5</v>
      </c>
      <c r="H90" s="133">
        <v>5</v>
      </c>
      <c r="I90" s="133">
        <v>5</v>
      </c>
      <c r="J90" s="133">
        <v>5</v>
      </c>
      <c r="K90" s="133">
        <v>5</v>
      </c>
      <c r="L90" s="133">
        <v>5</v>
      </c>
      <c r="M90" s="133">
        <v>5</v>
      </c>
      <c r="N90" s="133" t="s">
        <v>36</v>
      </c>
      <c r="O90" s="133" t="s">
        <v>293</v>
      </c>
      <c r="P90" s="133">
        <v>5</v>
      </c>
      <c r="Q90" s="133">
        <v>5</v>
      </c>
      <c r="R90" s="133">
        <v>5</v>
      </c>
      <c r="S90" s="133">
        <v>5</v>
      </c>
      <c r="T90" s="135">
        <v>18</v>
      </c>
      <c r="U90" s="133" t="s">
        <v>336</v>
      </c>
      <c r="V90" s="133">
        <v>5</v>
      </c>
      <c r="W90" s="133">
        <v>5</v>
      </c>
      <c r="X90" s="133">
        <v>5</v>
      </c>
      <c r="Y90" s="133">
        <v>5</v>
      </c>
      <c r="Z90" s="133" t="s">
        <v>340</v>
      </c>
      <c r="AA90" s="133" t="s">
        <v>286</v>
      </c>
      <c r="AB90" s="133" t="s">
        <v>314</v>
      </c>
      <c r="AC90" s="133" t="s">
        <v>288</v>
      </c>
      <c r="AD90" s="133" t="s">
        <v>315</v>
      </c>
      <c r="AE90" s="133" t="s">
        <v>308</v>
      </c>
      <c r="AF90" s="133"/>
      <c r="AG90" s="133"/>
      <c r="AH90" s="133"/>
      <c r="AI90" s="133"/>
      <c r="AJ90" s="133"/>
      <c r="AK90" s="133"/>
      <c r="AL90" s="133"/>
    </row>
    <row r="91" spans="1:38" x14ac:dyDescent="0.2">
      <c r="A91" s="134">
        <v>45471.867025462961</v>
      </c>
      <c r="B91" s="133" t="s">
        <v>282</v>
      </c>
      <c r="C91" s="133">
        <v>5</v>
      </c>
      <c r="D91" s="133">
        <v>5</v>
      </c>
      <c r="E91" s="133">
        <v>5</v>
      </c>
      <c r="F91" s="133">
        <v>5</v>
      </c>
      <c r="G91" s="133">
        <v>5</v>
      </c>
      <c r="H91" s="133">
        <v>5</v>
      </c>
      <c r="I91" s="133">
        <v>5</v>
      </c>
      <c r="J91" s="133">
        <v>5</v>
      </c>
      <c r="K91" s="133">
        <v>5</v>
      </c>
      <c r="L91" s="133">
        <v>5</v>
      </c>
      <c r="M91" s="133">
        <v>5</v>
      </c>
      <c r="N91" s="133" t="s">
        <v>36</v>
      </c>
      <c r="O91" s="133" t="s">
        <v>283</v>
      </c>
      <c r="P91" s="133">
        <v>5</v>
      </c>
      <c r="Q91" s="133">
        <v>5</v>
      </c>
      <c r="R91" s="133">
        <v>5</v>
      </c>
      <c r="S91" s="133">
        <v>5</v>
      </c>
      <c r="T91" s="135">
        <v>16</v>
      </c>
      <c r="U91" s="133" t="s">
        <v>324</v>
      </c>
      <c r="V91" s="133">
        <v>5</v>
      </c>
      <c r="W91" s="133">
        <v>5</v>
      </c>
      <c r="X91" s="133">
        <v>5</v>
      </c>
      <c r="Y91" s="133">
        <v>4</v>
      </c>
      <c r="Z91" s="133" t="s">
        <v>340</v>
      </c>
      <c r="AA91" s="133" t="s">
        <v>286</v>
      </c>
      <c r="AB91" s="133" t="s">
        <v>287</v>
      </c>
      <c r="AC91" s="133" t="s">
        <v>288</v>
      </c>
      <c r="AD91" s="133" t="s">
        <v>289</v>
      </c>
      <c r="AE91" s="133" t="s">
        <v>290</v>
      </c>
      <c r="AF91" s="133"/>
      <c r="AG91" s="133"/>
      <c r="AH91" s="133"/>
      <c r="AI91" s="133"/>
      <c r="AJ91" s="133"/>
      <c r="AK91" s="133"/>
      <c r="AL91" s="133"/>
    </row>
    <row r="92" spans="1:38" x14ac:dyDescent="0.2">
      <c r="A92" s="134">
        <v>45471.867789351854</v>
      </c>
      <c r="B92" s="133" t="s">
        <v>282</v>
      </c>
      <c r="C92" s="133">
        <v>5</v>
      </c>
      <c r="D92" s="133">
        <v>5</v>
      </c>
      <c r="E92" s="133">
        <v>5</v>
      </c>
      <c r="F92" s="133">
        <v>5</v>
      </c>
      <c r="G92" s="133">
        <v>5</v>
      </c>
      <c r="H92" s="133">
        <v>5</v>
      </c>
      <c r="I92" s="133">
        <v>5</v>
      </c>
      <c r="J92" s="133">
        <v>5</v>
      </c>
      <c r="K92" s="133">
        <v>5</v>
      </c>
      <c r="L92" s="133">
        <v>5</v>
      </c>
      <c r="M92" s="133">
        <v>5</v>
      </c>
      <c r="N92" s="133" t="s">
        <v>36</v>
      </c>
      <c r="O92" s="133" t="s">
        <v>293</v>
      </c>
      <c r="P92" s="133">
        <v>5</v>
      </c>
      <c r="Q92" s="133">
        <v>5</v>
      </c>
      <c r="R92" s="133">
        <v>5</v>
      </c>
      <c r="S92" s="133">
        <v>5</v>
      </c>
      <c r="T92" s="135">
        <v>16</v>
      </c>
      <c r="U92" s="133" t="s">
        <v>324</v>
      </c>
      <c r="V92" s="133">
        <v>5</v>
      </c>
      <c r="W92" s="133">
        <v>5</v>
      </c>
      <c r="X92" s="133">
        <v>5</v>
      </c>
      <c r="Y92" s="133">
        <v>5</v>
      </c>
      <c r="Z92" s="133" t="s">
        <v>340</v>
      </c>
      <c r="AA92" s="133" t="s">
        <v>286</v>
      </c>
      <c r="AB92" s="133" t="s">
        <v>314</v>
      </c>
      <c r="AC92" s="133" t="s">
        <v>296</v>
      </c>
      <c r="AD92" s="133" t="s">
        <v>315</v>
      </c>
      <c r="AE92" s="133" t="s">
        <v>308</v>
      </c>
      <c r="AF92" s="133"/>
      <c r="AG92" s="133"/>
      <c r="AH92" s="133"/>
      <c r="AI92" s="133"/>
      <c r="AJ92" s="133"/>
      <c r="AK92" s="133"/>
      <c r="AL92" s="133"/>
    </row>
    <row r="93" spans="1:38" x14ac:dyDescent="0.2">
      <c r="A93" s="134">
        <v>45471.868564814817</v>
      </c>
      <c r="B93" s="133" t="s">
        <v>282</v>
      </c>
      <c r="C93" s="133">
        <v>5</v>
      </c>
      <c r="D93" s="133">
        <v>5</v>
      </c>
      <c r="E93" s="133">
        <v>5</v>
      </c>
      <c r="F93" s="133">
        <v>5</v>
      </c>
      <c r="G93" s="133">
        <v>4</v>
      </c>
      <c r="H93" s="133">
        <v>4</v>
      </c>
      <c r="I93" s="133">
        <v>4</v>
      </c>
      <c r="J93" s="133">
        <v>4</v>
      </c>
      <c r="K93" s="133">
        <v>4</v>
      </c>
      <c r="L93" s="133">
        <v>4</v>
      </c>
      <c r="M93" s="133">
        <v>5</v>
      </c>
      <c r="N93" s="133" t="s">
        <v>36</v>
      </c>
      <c r="O93" s="133" t="s">
        <v>283</v>
      </c>
      <c r="P93" s="133">
        <v>5</v>
      </c>
      <c r="Q93" s="133">
        <v>5</v>
      </c>
      <c r="R93" s="133">
        <v>5</v>
      </c>
      <c r="S93" s="133">
        <v>5</v>
      </c>
      <c r="T93" s="135">
        <v>18</v>
      </c>
      <c r="U93" s="133" t="s">
        <v>336</v>
      </c>
      <c r="V93" s="133">
        <v>5</v>
      </c>
      <c r="W93" s="133">
        <v>5</v>
      </c>
      <c r="X93" s="133">
        <v>5</v>
      </c>
      <c r="Y93" s="133">
        <v>5</v>
      </c>
      <c r="Z93" s="133" t="s">
        <v>340</v>
      </c>
      <c r="AA93" s="133" t="s">
        <v>286</v>
      </c>
      <c r="AB93" s="133" t="s">
        <v>314</v>
      </c>
      <c r="AC93" s="133" t="s">
        <v>296</v>
      </c>
      <c r="AD93" s="133" t="s">
        <v>315</v>
      </c>
      <c r="AE93" s="133" t="s">
        <v>308</v>
      </c>
      <c r="AF93" s="133"/>
      <c r="AG93" s="133"/>
      <c r="AH93" s="133"/>
      <c r="AI93" s="133"/>
      <c r="AJ93" s="133"/>
      <c r="AK93" s="133"/>
      <c r="AL93" s="133"/>
    </row>
    <row r="94" spans="1:38" x14ac:dyDescent="0.2">
      <c r="A94" s="134">
        <v>45471.869108796294</v>
      </c>
      <c r="B94" s="133" t="s">
        <v>282</v>
      </c>
      <c r="C94" s="133">
        <v>4</v>
      </c>
      <c r="D94" s="133">
        <v>4</v>
      </c>
      <c r="E94" s="133">
        <v>4</v>
      </c>
      <c r="F94" s="133">
        <v>4</v>
      </c>
      <c r="G94" s="133">
        <v>4</v>
      </c>
      <c r="H94" s="133">
        <v>4</v>
      </c>
      <c r="I94" s="133">
        <v>4</v>
      </c>
      <c r="J94" s="133">
        <v>4</v>
      </c>
      <c r="K94" s="133">
        <v>4</v>
      </c>
      <c r="L94" s="133">
        <v>4</v>
      </c>
      <c r="M94" s="133">
        <v>5</v>
      </c>
      <c r="N94" s="133" t="s">
        <v>36</v>
      </c>
      <c r="O94" s="133" t="s">
        <v>283</v>
      </c>
      <c r="P94" s="133">
        <v>5</v>
      </c>
      <c r="Q94" s="133">
        <v>5</v>
      </c>
      <c r="R94" s="133">
        <v>5</v>
      </c>
      <c r="S94" s="133">
        <v>5</v>
      </c>
      <c r="T94" s="135">
        <v>16</v>
      </c>
      <c r="U94" s="133" t="s">
        <v>324</v>
      </c>
      <c r="V94" s="133">
        <v>5</v>
      </c>
      <c r="W94" s="133">
        <v>5</v>
      </c>
      <c r="X94" s="133">
        <v>5</v>
      </c>
      <c r="Y94" s="133">
        <v>5</v>
      </c>
      <c r="Z94" s="133" t="s">
        <v>340</v>
      </c>
      <c r="AA94" s="133" t="s">
        <v>286</v>
      </c>
      <c r="AB94" s="133" t="s">
        <v>287</v>
      </c>
      <c r="AC94" s="133" t="s">
        <v>296</v>
      </c>
      <c r="AD94" s="133" t="s">
        <v>289</v>
      </c>
      <c r="AE94" s="133" t="s">
        <v>290</v>
      </c>
      <c r="AF94" s="133"/>
      <c r="AG94" s="133"/>
      <c r="AH94" s="133"/>
      <c r="AI94" s="133"/>
      <c r="AJ94" s="133"/>
      <c r="AK94" s="133"/>
      <c r="AL94" s="133"/>
    </row>
    <row r="95" spans="1:38" x14ac:dyDescent="0.2">
      <c r="A95" s="134">
        <v>45471.86959490741</v>
      </c>
      <c r="B95" s="133" t="s">
        <v>282</v>
      </c>
      <c r="C95" s="133">
        <v>5</v>
      </c>
      <c r="D95" s="133">
        <v>5</v>
      </c>
      <c r="E95" s="133">
        <v>5</v>
      </c>
      <c r="F95" s="133">
        <v>5</v>
      </c>
      <c r="G95" s="133">
        <v>5</v>
      </c>
      <c r="H95" s="133">
        <v>5</v>
      </c>
      <c r="I95" s="133">
        <v>5</v>
      </c>
      <c r="J95" s="133">
        <v>5</v>
      </c>
      <c r="K95" s="133">
        <v>5</v>
      </c>
      <c r="L95" s="133">
        <v>5</v>
      </c>
      <c r="M95" s="133">
        <v>5</v>
      </c>
      <c r="N95" s="133" t="s">
        <v>36</v>
      </c>
      <c r="O95" s="133" t="s">
        <v>283</v>
      </c>
      <c r="P95" s="133">
        <v>5</v>
      </c>
      <c r="Q95" s="133">
        <v>5</v>
      </c>
      <c r="R95" s="133">
        <v>5</v>
      </c>
      <c r="S95" s="133">
        <v>5</v>
      </c>
      <c r="T95" s="135">
        <v>18</v>
      </c>
      <c r="U95" s="133" t="s">
        <v>324</v>
      </c>
      <c r="V95" s="133">
        <v>5</v>
      </c>
      <c r="W95" s="133">
        <v>5</v>
      </c>
      <c r="X95" s="133">
        <v>5</v>
      </c>
      <c r="Y95" s="133">
        <v>5</v>
      </c>
      <c r="Z95" s="133" t="s">
        <v>340</v>
      </c>
      <c r="AA95" s="133" t="s">
        <v>286</v>
      </c>
      <c r="AB95" s="133" t="s">
        <v>314</v>
      </c>
      <c r="AC95" s="133" t="s">
        <v>360</v>
      </c>
      <c r="AD95" s="133" t="s">
        <v>315</v>
      </c>
      <c r="AE95" s="133" t="s">
        <v>308</v>
      </c>
      <c r="AF95" s="133"/>
      <c r="AG95" s="133"/>
      <c r="AH95" s="133"/>
      <c r="AI95" s="133"/>
      <c r="AJ95" s="133"/>
      <c r="AK95" s="133"/>
      <c r="AL95" s="133"/>
    </row>
    <row r="96" spans="1:38" x14ac:dyDescent="0.2">
      <c r="A96" s="134">
        <v>45471.870972222219</v>
      </c>
      <c r="B96" s="133" t="s">
        <v>282</v>
      </c>
      <c r="C96" s="133">
        <v>5</v>
      </c>
      <c r="D96" s="133">
        <v>5</v>
      </c>
      <c r="E96" s="133">
        <v>5</v>
      </c>
      <c r="F96" s="133">
        <v>5</v>
      </c>
      <c r="G96" s="133">
        <v>5</v>
      </c>
      <c r="H96" s="133">
        <v>5</v>
      </c>
      <c r="I96" s="133">
        <v>5</v>
      </c>
      <c r="J96" s="133">
        <v>5</v>
      </c>
      <c r="K96" s="133">
        <v>5</v>
      </c>
      <c r="L96" s="133">
        <v>5</v>
      </c>
      <c r="M96" s="133">
        <v>5</v>
      </c>
      <c r="N96" s="133" t="s">
        <v>36</v>
      </c>
      <c r="O96" s="133" t="s">
        <v>283</v>
      </c>
      <c r="P96" s="133">
        <v>3</v>
      </c>
      <c r="Q96" s="133">
        <v>3</v>
      </c>
      <c r="R96" s="133">
        <v>3</v>
      </c>
      <c r="S96" s="133">
        <v>3</v>
      </c>
      <c r="T96" s="135">
        <v>18</v>
      </c>
      <c r="U96" s="133" t="s">
        <v>324</v>
      </c>
      <c r="V96" s="133">
        <v>3</v>
      </c>
      <c r="W96" s="133">
        <v>3</v>
      </c>
      <c r="X96" s="133">
        <v>3</v>
      </c>
      <c r="Y96" s="133">
        <v>3</v>
      </c>
      <c r="Z96" s="133" t="s">
        <v>340</v>
      </c>
      <c r="AA96" s="133" t="s">
        <v>305</v>
      </c>
      <c r="AB96" s="133" t="s">
        <v>314</v>
      </c>
      <c r="AC96" s="133" t="s">
        <v>296</v>
      </c>
      <c r="AD96" s="133" t="s">
        <v>315</v>
      </c>
      <c r="AE96" s="133" t="s">
        <v>308</v>
      </c>
      <c r="AF96" s="133"/>
      <c r="AG96" s="133"/>
      <c r="AH96" s="133"/>
      <c r="AI96" s="133"/>
      <c r="AJ96" s="133"/>
      <c r="AK96" s="133"/>
      <c r="AL96" s="133"/>
    </row>
    <row r="97" spans="1:38" x14ac:dyDescent="0.2">
      <c r="A97" s="134">
        <v>45471.871631944443</v>
      </c>
      <c r="B97" s="133" t="s">
        <v>282</v>
      </c>
      <c r="C97" s="133">
        <v>5</v>
      </c>
      <c r="D97" s="133">
        <v>5</v>
      </c>
      <c r="E97" s="133">
        <v>5</v>
      </c>
      <c r="F97" s="133">
        <v>5</v>
      </c>
      <c r="G97" s="133">
        <v>5</v>
      </c>
      <c r="H97" s="133">
        <v>5</v>
      </c>
      <c r="I97" s="133">
        <v>5</v>
      </c>
      <c r="J97" s="133">
        <v>5</v>
      </c>
      <c r="K97" s="133">
        <v>5</v>
      </c>
      <c r="L97" s="133">
        <v>5</v>
      </c>
      <c r="M97" s="133">
        <v>5</v>
      </c>
      <c r="N97" s="133" t="s">
        <v>36</v>
      </c>
      <c r="O97" s="133" t="s">
        <v>283</v>
      </c>
      <c r="P97" s="133">
        <v>3</v>
      </c>
      <c r="Q97" s="133">
        <v>3</v>
      </c>
      <c r="R97" s="133">
        <v>3</v>
      </c>
      <c r="S97" s="133">
        <v>3</v>
      </c>
      <c r="T97" s="135">
        <v>16</v>
      </c>
      <c r="U97" s="133" t="s">
        <v>324</v>
      </c>
      <c r="V97" s="133">
        <v>3</v>
      </c>
      <c r="W97" s="133">
        <v>3</v>
      </c>
      <c r="X97" s="133">
        <v>3</v>
      </c>
      <c r="Y97" s="133">
        <v>3</v>
      </c>
      <c r="Z97" s="133" t="s">
        <v>340</v>
      </c>
      <c r="AA97" s="133" t="s">
        <v>305</v>
      </c>
      <c r="AB97" s="133" t="s">
        <v>287</v>
      </c>
      <c r="AC97" s="133" t="s">
        <v>296</v>
      </c>
      <c r="AD97" s="133" t="s">
        <v>289</v>
      </c>
      <c r="AE97" s="133" t="s">
        <v>290</v>
      </c>
      <c r="AF97" s="133"/>
      <c r="AG97" s="133"/>
      <c r="AH97" s="133"/>
      <c r="AI97" s="133"/>
      <c r="AJ97" s="133"/>
      <c r="AK97" s="133"/>
      <c r="AL97" s="133"/>
    </row>
    <row r="98" spans="1:38" x14ac:dyDescent="0.2">
      <c r="A98" s="134">
        <v>45471.873425925929</v>
      </c>
      <c r="B98" s="133" t="s">
        <v>282</v>
      </c>
      <c r="C98" s="133">
        <v>5</v>
      </c>
      <c r="D98" s="133">
        <v>5</v>
      </c>
      <c r="E98" s="133">
        <v>5</v>
      </c>
      <c r="F98" s="133">
        <v>5</v>
      </c>
      <c r="G98" s="133">
        <v>5</v>
      </c>
      <c r="H98" s="133">
        <v>5</v>
      </c>
      <c r="I98" s="133">
        <v>5</v>
      </c>
      <c r="J98" s="133">
        <v>5</v>
      </c>
      <c r="K98" s="133">
        <v>5</v>
      </c>
      <c r="L98" s="133">
        <v>5</v>
      </c>
      <c r="M98" s="133">
        <v>5</v>
      </c>
      <c r="N98" s="133" t="s">
        <v>36</v>
      </c>
      <c r="O98" s="133" t="s">
        <v>293</v>
      </c>
      <c r="P98" s="133">
        <v>3</v>
      </c>
      <c r="Q98" s="133">
        <v>3</v>
      </c>
      <c r="R98" s="133">
        <v>3</v>
      </c>
      <c r="S98" s="133">
        <v>3</v>
      </c>
      <c r="T98" s="135">
        <v>16</v>
      </c>
      <c r="U98" s="133" t="s">
        <v>324</v>
      </c>
      <c r="V98" s="133">
        <v>3</v>
      </c>
      <c r="W98" s="133">
        <v>3</v>
      </c>
      <c r="X98" s="133">
        <v>3</v>
      </c>
      <c r="Y98" s="133">
        <v>3</v>
      </c>
      <c r="Z98" s="133" t="s">
        <v>361</v>
      </c>
      <c r="AA98" s="133" t="s">
        <v>286</v>
      </c>
      <c r="AB98" s="133" t="s">
        <v>287</v>
      </c>
      <c r="AC98" s="133" t="s">
        <v>296</v>
      </c>
      <c r="AD98" s="133" t="s">
        <v>289</v>
      </c>
      <c r="AE98" s="133" t="s">
        <v>290</v>
      </c>
      <c r="AF98" s="133"/>
      <c r="AG98" s="133"/>
      <c r="AH98" s="133"/>
      <c r="AI98" s="133"/>
      <c r="AJ98" s="133"/>
      <c r="AK98" s="133"/>
      <c r="AL98" s="133"/>
    </row>
    <row r="99" spans="1:38" x14ac:dyDescent="0.2">
      <c r="A99" s="134">
        <v>45471.873981481483</v>
      </c>
      <c r="B99" s="133" t="s">
        <v>282</v>
      </c>
      <c r="C99" s="133">
        <v>5</v>
      </c>
      <c r="D99" s="133">
        <v>5</v>
      </c>
      <c r="E99" s="133">
        <v>5</v>
      </c>
      <c r="F99" s="133">
        <v>5</v>
      </c>
      <c r="G99" s="133">
        <v>5</v>
      </c>
      <c r="H99" s="133">
        <v>5</v>
      </c>
      <c r="I99" s="133">
        <v>5</v>
      </c>
      <c r="J99" s="133">
        <v>5</v>
      </c>
      <c r="K99" s="133">
        <v>5</v>
      </c>
      <c r="L99" s="133">
        <v>5</v>
      </c>
      <c r="M99" s="133">
        <v>5</v>
      </c>
      <c r="N99" s="133" t="s">
        <v>36</v>
      </c>
      <c r="O99" s="133" t="s">
        <v>293</v>
      </c>
      <c r="P99" s="133">
        <v>3</v>
      </c>
      <c r="Q99" s="133">
        <v>3</v>
      </c>
      <c r="R99" s="133">
        <v>3</v>
      </c>
      <c r="S99" s="133">
        <v>3</v>
      </c>
      <c r="T99" s="135">
        <v>18</v>
      </c>
      <c r="U99" s="133" t="s">
        <v>324</v>
      </c>
      <c r="V99" s="133">
        <v>3</v>
      </c>
      <c r="W99" s="133">
        <v>3</v>
      </c>
      <c r="X99" s="133">
        <v>3</v>
      </c>
      <c r="Y99" s="133">
        <v>3</v>
      </c>
      <c r="Z99" s="133" t="s">
        <v>362</v>
      </c>
      <c r="AA99" s="133" t="s">
        <v>286</v>
      </c>
      <c r="AB99" s="133" t="s">
        <v>314</v>
      </c>
      <c r="AC99" s="133" t="s">
        <v>302</v>
      </c>
      <c r="AD99" s="133" t="s">
        <v>315</v>
      </c>
      <c r="AE99" s="133" t="s">
        <v>308</v>
      </c>
      <c r="AF99" s="133"/>
      <c r="AG99" s="133"/>
      <c r="AH99" s="133"/>
      <c r="AI99" s="133"/>
      <c r="AJ99" s="133"/>
      <c r="AK99" s="133"/>
      <c r="AL99" s="133"/>
    </row>
    <row r="100" spans="1:38" x14ac:dyDescent="0.2">
      <c r="A100" s="134">
        <v>45471.874618055554</v>
      </c>
      <c r="B100" s="133" t="s">
        <v>282</v>
      </c>
      <c r="C100" s="133">
        <v>5</v>
      </c>
      <c r="D100" s="133">
        <v>5</v>
      </c>
      <c r="E100" s="133">
        <v>5</v>
      </c>
      <c r="F100" s="133">
        <v>5</v>
      </c>
      <c r="G100" s="133">
        <v>5</v>
      </c>
      <c r="H100" s="133">
        <v>5</v>
      </c>
      <c r="I100" s="133">
        <v>5</v>
      </c>
      <c r="J100" s="133">
        <v>5</v>
      </c>
      <c r="K100" s="133">
        <v>5</v>
      </c>
      <c r="L100" s="133">
        <v>5</v>
      </c>
      <c r="M100" s="133">
        <v>5</v>
      </c>
      <c r="N100" s="133" t="s">
        <v>36</v>
      </c>
      <c r="O100" s="133" t="s">
        <v>283</v>
      </c>
      <c r="P100" s="133">
        <v>3</v>
      </c>
      <c r="Q100" s="133">
        <v>3</v>
      </c>
      <c r="R100" s="133">
        <v>3</v>
      </c>
      <c r="S100" s="133">
        <v>3</v>
      </c>
      <c r="T100" s="135">
        <v>16</v>
      </c>
      <c r="U100" s="133" t="s">
        <v>324</v>
      </c>
      <c r="V100" s="133">
        <v>3</v>
      </c>
      <c r="W100" s="133">
        <v>3</v>
      </c>
      <c r="X100" s="133">
        <v>3</v>
      </c>
      <c r="Y100" s="133">
        <v>3</v>
      </c>
      <c r="Z100" s="133" t="s">
        <v>334</v>
      </c>
      <c r="AA100" s="133" t="s">
        <v>305</v>
      </c>
      <c r="AB100" s="133" t="s">
        <v>287</v>
      </c>
      <c r="AC100" s="133" t="s">
        <v>296</v>
      </c>
      <c r="AD100" s="133" t="s">
        <v>289</v>
      </c>
      <c r="AE100" s="133" t="s">
        <v>290</v>
      </c>
      <c r="AF100" s="133"/>
      <c r="AG100" s="133"/>
      <c r="AH100" s="133"/>
      <c r="AI100" s="133"/>
      <c r="AJ100" s="133"/>
      <c r="AK100" s="133"/>
      <c r="AL100" s="133"/>
    </row>
    <row r="101" spans="1:38" x14ac:dyDescent="0.2">
      <c r="A101" s="134">
        <v>45471.875590277778</v>
      </c>
      <c r="B101" s="133" t="s">
        <v>282</v>
      </c>
      <c r="C101" s="133">
        <v>5</v>
      </c>
      <c r="D101" s="133">
        <v>5</v>
      </c>
      <c r="E101" s="133">
        <v>5</v>
      </c>
      <c r="F101" s="133">
        <v>5</v>
      </c>
      <c r="G101" s="133">
        <v>5</v>
      </c>
      <c r="H101" s="133">
        <v>5</v>
      </c>
      <c r="I101" s="133">
        <v>5</v>
      </c>
      <c r="J101" s="133">
        <v>5</v>
      </c>
      <c r="K101" s="133">
        <v>5</v>
      </c>
      <c r="L101" s="133">
        <v>5</v>
      </c>
      <c r="M101" s="133">
        <v>5</v>
      </c>
      <c r="N101" s="133" t="s">
        <v>36</v>
      </c>
      <c r="O101" s="133" t="s">
        <v>299</v>
      </c>
      <c r="P101" s="133">
        <v>3</v>
      </c>
      <c r="Q101" s="133">
        <v>3</v>
      </c>
      <c r="R101" s="133">
        <v>3</v>
      </c>
      <c r="S101" s="133">
        <v>3</v>
      </c>
      <c r="T101" s="135">
        <v>18</v>
      </c>
      <c r="U101" s="133" t="s">
        <v>324</v>
      </c>
      <c r="V101" s="133">
        <v>3</v>
      </c>
      <c r="W101" s="133">
        <v>3</v>
      </c>
      <c r="X101" s="133">
        <v>3</v>
      </c>
      <c r="Y101" s="133">
        <v>3</v>
      </c>
      <c r="Z101" s="133" t="s">
        <v>363</v>
      </c>
      <c r="AA101" s="133" t="s">
        <v>305</v>
      </c>
      <c r="AB101" s="133" t="s">
        <v>314</v>
      </c>
      <c r="AC101" s="133" t="s">
        <v>296</v>
      </c>
      <c r="AD101" s="133" t="s">
        <v>315</v>
      </c>
      <c r="AE101" s="133" t="s">
        <v>308</v>
      </c>
      <c r="AF101" s="133"/>
      <c r="AG101" s="133"/>
      <c r="AH101" s="133"/>
      <c r="AI101" s="133"/>
      <c r="AJ101" s="133"/>
      <c r="AK101" s="133"/>
      <c r="AL101" s="133"/>
    </row>
    <row r="102" spans="1:38" x14ac:dyDescent="0.2">
      <c r="A102" s="134">
        <v>45471.885416666664</v>
      </c>
      <c r="B102" s="133" t="s">
        <v>282</v>
      </c>
      <c r="C102" s="133">
        <v>3</v>
      </c>
      <c r="D102" s="133">
        <v>2</v>
      </c>
      <c r="E102" s="133">
        <v>2</v>
      </c>
      <c r="F102" s="133">
        <v>4</v>
      </c>
      <c r="G102" s="133">
        <v>4</v>
      </c>
      <c r="H102" s="133">
        <v>4</v>
      </c>
      <c r="I102" s="133">
        <v>4</v>
      </c>
      <c r="J102" s="133">
        <v>4</v>
      </c>
      <c r="K102" s="133">
        <v>5</v>
      </c>
      <c r="L102" s="133">
        <v>3</v>
      </c>
      <c r="M102" s="133">
        <v>5</v>
      </c>
      <c r="N102" s="133" t="s">
        <v>36</v>
      </c>
      <c r="O102" s="133" t="s">
        <v>293</v>
      </c>
      <c r="P102" s="133">
        <v>3</v>
      </c>
      <c r="Q102" s="133">
        <v>4</v>
      </c>
      <c r="R102" s="133">
        <v>5</v>
      </c>
      <c r="S102" s="133">
        <v>3</v>
      </c>
      <c r="T102" s="135">
        <v>18</v>
      </c>
      <c r="U102" s="133" t="s">
        <v>364</v>
      </c>
      <c r="V102" s="133">
        <v>5</v>
      </c>
      <c r="W102" s="133">
        <v>5</v>
      </c>
      <c r="X102" s="133">
        <v>5</v>
      </c>
      <c r="Y102" s="133">
        <v>5</v>
      </c>
      <c r="Z102" s="133" t="s">
        <v>285</v>
      </c>
      <c r="AA102" s="133" t="s">
        <v>286</v>
      </c>
      <c r="AB102" s="133" t="s">
        <v>287</v>
      </c>
      <c r="AC102" s="133" t="s">
        <v>360</v>
      </c>
      <c r="AD102" s="133" t="s">
        <v>289</v>
      </c>
      <c r="AE102" s="133" t="s">
        <v>290</v>
      </c>
      <c r="AF102" s="133"/>
      <c r="AG102" s="133"/>
      <c r="AH102" s="133"/>
      <c r="AI102" s="133"/>
      <c r="AJ102" s="133"/>
      <c r="AK102" s="133"/>
      <c r="AL102" s="133"/>
    </row>
    <row r="103" spans="1:38" x14ac:dyDescent="0.2">
      <c r="A103" s="134">
        <v>45471.890879629631</v>
      </c>
      <c r="B103" s="133" t="s">
        <v>282</v>
      </c>
      <c r="C103" s="133">
        <v>5</v>
      </c>
      <c r="D103" s="133">
        <v>5</v>
      </c>
      <c r="E103" s="133">
        <v>5</v>
      </c>
      <c r="F103" s="133">
        <v>4</v>
      </c>
      <c r="G103" s="133">
        <v>4</v>
      </c>
      <c r="H103" s="133">
        <v>4</v>
      </c>
      <c r="I103" s="133">
        <v>4</v>
      </c>
      <c r="J103" s="133">
        <v>4</v>
      </c>
      <c r="K103" s="133">
        <v>4</v>
      </c>
      <c r="L103" s="133">
        <v>4</v>
      </c>
      <c r="M103" s="133">
        <v>5</v>
      </c>
      <c r="N103" s="133" t="s">
        <v>36</v>
      </c>
      <c r="O103" s="133" t="s">
        <v>283</v>
      </c>
      <c r="P103" s="133">
        <v>4</v>
      </c>
      <c r="Q103" s="133">
        <v>4</v>
      </c>
      <c r="R103" s="133">
        <v>4</v>
      </c>
      <c r="S103" s="133">
        <v>4</v>
      </c>
      <c r="T103" s="135">
        <v>16</v>
      </c>
      <c r="U103" s="133" t="s">
        <v>324</v>
      </c>
      <c r="V103" s="133">
        <v>4</v>
      </c>
      <c r="W103" s="133">
        <v>4</v>
      </c>
      <c r="X103" s="133">
        <v>4</v>
      </c>
      <c r="Y103" s="133">
        <v>4</v>
      </c>
      <c r="Z103" s="133" t="s">
        <v>365</v>
      </c>
      <c r="AA103" s="133" t="s">
        <v>286</v>
      </c>
      <c r="AB103" s="133" t="s">
        <v>287</v>
      </c>
      <c r="AC103" s="133" t="s">
        <v>296</v>
      </c>
      <c r="AD103" s="133" t="s">
        <v>289</v>
      </c>
      <c r="AE103" s="133" t="s">
        <v>290</v>
      </c>
      <c r="AF103" s="133"/>
      <c r="AG103" s="133"/>
      <c r="AH103" s="133"/>
      <c r="AI103" s="133"/>
      <c r="AJ103" s="133"/>
      <c r="AK103" s="133"/>
      <c r="AL103" s="133"/>
    </row>
    <row r="104" spans="1:38" x14ac:dyDescent="0.2">
      <c r="A104" s="134">
        <v>45471.894571759258</v>
      </c>
      <c r="B104" s="133" t="s">
        <v>282</v>
      </c>
      <c r="C104" s="133">
        <v>5</v>
      </c>
      <c r="D104" s="133">
        <v>5</v>
      </c>
      <c r="E104" s="133">
        <v>5</v>
      </c>
      <c r="F104" s="133">
        <v>5</v>
      </c>
      <c r="G104" s="133">
        <v>5</v>
      </c>
      <c r="H104" s="133">
        <v>5</v>
      </c>
      <c r="I104" s="133">
        <v>5</v>
      </c>
      <c r="J104" s="133">
        <v>5</v>
      </c>
      <c r="K104" s="133">
        <v>5</v>
      </c>
      <c r="L104" s="133">
        <v>5</v>
      </c>
      <c r="M104" s="133">
        <v>5</v>
      </c>
      <c r="N104" s="133" t="s">
        <v>36</v>
      </c>
      <c r="O104" s="133" t="s">
        <v>283</v>
      </c>
      <c r="P104" s="133">
        <v>3</v>
      </c>
      <c r="Q104" s="133">
        <v>3</v>
      </c>
      <c r="R104" s="133">
        <v>3</v>
      </c>
      <c r="S104" s="133">
        <v>3</v>
      </c>
      <c r="T104" s="135">
        <v>18</v>
      </c>
      <c r="U104" s="133" t="s">
        <v>324</v>
      </c>
      <c r="V104" s="133">
        <v>3</v>
      </c>
      <c r="W104" s="133">
        <v>3</v>
      </c>
      <c r="X104" s="133">
        <v>3</v>
      </c>
      <c r="Y104" s="133">
        <v>3</v>
      </c>
      <c r="Z104" s="133" t="s">
        <v>362</v>
      </c>
      <c r="AA104" s="133" t="s">
        <v>305</v>
      </c>
      <c r="AB104" s="133" t="s">
        <v>314</v>
      </c>
      <c r="AC104" s="133" t="s">
        <v>296</v>
      </c>
      <c r="AD104" s="133" t="s">
        <v>315</v>
      </c>
      <c r="AE104" s="133" t="s">
        <v>308</v>
      </c>
      <c r="AF104" s="133"/>
      <c r="AG104" s="133"/>
      <c r="AH104" s="133"/>
      <c r="AI104" s="133"/>
      <c r="AJ104" s="133"/>
      <c r="AK104" s="133"/>
      <c r="AL104" s="133"/>
    </row>
    <row r="105" spans="1:38" x14ac:dyDescent="0.2">
      <c r="A105" s="134">
        <v>45471.895798611113</v>
      </c>
      <c r="B105" s="133" t="s">
        <v>282</v>
      </c>
      <c r="C105" s="133">
        <v>5</v>
      </c>
      <c r="D105" s="133">
        <v>5</v>
      </c>
      <c r="E105" s="133">
        <v>5</v>
      </c>
      <c r="F105" s="133">
        <v>5</v>
      </c>
      <c r="G105" s="133">
        <v>5</v>
      </c>
      <c r="H105" s="133">
        <v>5</v>
      </c>
      <c r="I105" s="133">
        <v>5</v>
      </c>
      <c r="J105" s="133">
        <v>5</v>
      </c>
      <c r="K105" s="133">
        <v>5</v>
      </c>
      <c r="L105" s="133">
        <v>5</v>
      </c>
      <c r="M105" s="133">
        <v>5</v>
      </c>
      <c r="N105" s="133" t="s">
        <v>36</v>
      </c>
      <c r="O105" s="133" t="s">
        <v>283</v>
      </c>
      <c r="P105" s="133">
        <v>5</v>
      </c>
      <c r="Q105" s="133">
        <v>5</v>
      </c>
      <c r="R105" s="133">
        <v>5</v>
      </c>
      <c r="S105" s="133">
        <v>5</v>
      </c>
      <c r="T105" s="135">
        <v>16</v>
      </c>
      <c r="U105" s="133" t="s">
        <v>324</v>
      </c>
      <c r="V105" s="133">
        <v>5</v>
      </c>
      <c r="W105" s="133">
        <v>5</v>
      </c>
      <c r="X105" s="133">
        <v>5</v>
      </c>
      <c r="Y105" s="133">
        <v>5</v>
      </c>
      <c r="Z105" s="133" t="s">
        <v>362</v>
      </c>
      <c r="AA105" s="133" t="s">
        <v>305</v>
      </c>
      <c r="AB105" s="133" t="s">
        <v>287</v>
      </c>
      <c r="AC105" s="133" t="s">
        <v>296</v>
      </c>
      <c r="AD105" s="133" t="s">
        <v>289</v>
      </c>
      <c r="AE105" s="133" t="s">
        <v>290</v>
      </c>
      <c r="AF105" s="133"/>
      <c r="AG105" s="133"/>
      <c r="AH105" s="133"/>
      <c r="AI105" s="133"/>
      <c r="AJ105" s="133"/>
      <c r="AK105" s="133"/>
      <c r="AL105" s="133"/>
    </row>
    <row r="106" spans="1:38" x14ac:dyDescent="0.2">
      <c r="A106" s="134">
        <v>45471.897210648145</v>
      </c>
      <c r="B106" s="133" t="s">
        <v>282</v>
      </c>
      <c r="C106" s="133">
        <v>5</v>
      </c>
      <c r="D106" s="133">
        <v>5</v>
      </c>
      <c r="E106" s="133">
        <v>5</v>
      </c>
      <c r="F106" s="133">
        <v>5</v>
      </c>
      <c r="G106" s="133">
        <v>5</v>
      </c>
      <c r="H106" s="133">
        <v>5</v>
      </c>
      <c r="I106" s="133">
        <v>5</v>
      </c>
      <c r="J106" s="133">
        <v>5</v>
      </c>
      <c r="K106" s="133">
        <v>5</v>
      </c>
      <c r="L106" s="133">
        <v>5</v>
      </c>
      <c r="M106" s="133">
        <v>5</v>
      </c>
      <c r="N106" s="133" t="s">
        <v>36</v>
      </c>
      <c r="O106" s="133" t="s">
        <v>283</v>
      </c>
      <c r="P106" s="133">
        <v>5</v>
      </c>
      <c r="Q106" s="133">
        <v>5</v>
      </c>
      <c r="R106" s="133">
        <v>5</v>
      </c>
      <c r="S106" s="133">
        <v>5</v>
      </c>
      <c r="T106" s="135">
        <v>18</v>
      </c>
      <c r="U106" s="133" t="s">
        <v>324</v>
      </c>
      <c r="V106" s="133">
        <v>5</v>
      </c>
      <c r="W106" s="133">
        <v>5</v>
      </c>
      <c r="X106" s="133">
        <v>5</v>
      </c>
      <c r="Y106" s="133">
        <v>5</v>
      </c>
      <c r="Z106" s="133" t="s">
        <v>366</v>
      </c>
      <c r="AA106" s="133" t="s">
        <v>305</v>
      </c>
      <c r="AB106" s="133" t="s">
        <v>314</v>
      </c>
      <c r="AC106" s="133" t="s">
        <v>296</v>
      </c>
      <c r="AD106" s="133" t="s">
        <v>315</v>
      </c>
      <c r="AE106" s="133" t="s">
        <v>316</v>
      </c>
      <c r="AF106" s="133"/>
      <c r="AG106" s="133"/>
      <c r="AH106" s="133"/>
      <c r="AI106" s="133"/>
      <c r="AJ106" s="133"/>
      <c r="AK106" s="133"/>
      <c r="AL106" s="133"/>
    </row>
    <row r="107" spans="1:38" x14ac:dyDescent="0.2">
      <c r="A107" s="134">
        <v>45471.898634259262</v>
      </c>
      <c r="B107" s="133" t="s">
        <v>282</v>
      </c>
      <c r="C107" s="133">
        <v>5</v>
      </c>
      <c r="D107" s="133">
        <v>5</v>
      </c>
      <c r="E107" s="133">
        <v>5</v>
      </c>
      <c r="F107" s="133">
        <v>4</v>
      </c>
      <c r="G107" s="133">
        <v>3</v>
      </c>
      <c r="H107" s="133">
        <v>3</v>
      </c>
      <c r="I107" s="133">
        <v>3</v>
      </c>
      <c r="J107" s="133">
        <v>4</v>
      </c>
      <c r="K107" s="133">
        <v>3</v>
      </c>
      <c r="L107" s="133">
        <v>3</v>
      </c>
      <c r="M107" s="133">
        <v>5</v>
      </c>
      <c r="N107" s="133" t="s">
        <v>36</v>
      </c>
      <c r="O107" s="133" t="s">
        <v>283</v>
      </c>
      <c r="P107" s="133">
        <v>5</v>
      </c>
      <c r="Q107" s="133">
        <v>5</v>
      </c>
      <c r="R107" s="133">
        <v>5</v>
      </c>
      <c r="S107" s="133">
        <v>5</v>
      </c>
      <c r="T107" s="135">
        <v>16</v>
      </c>
      <c r="U107" s="133" t="s">
        <v>336</v>
      </c>
      <c r="V107" s="133">
        <v>5</v>
      </c>
      <c r="W107" s="133">
        <v>5</v>
      </c>
      <c r="X107" s="133">
        <v>5</v>
      </c>
      <c r="Y107" s="133">
        <v>5</v>
      </c>
      <c r="Z107" s="133" t="s">
        <v>366</v>
      </c>
      <c r="AA107" s="133" t="s">
        <v>286</v>
      </c>
      <c r="AB107" s="133" t="s">
        <v>287</v>
      </c>
      <c r="AC107" s="133" t="s">
        <v>296</v>
      </c>
      <c r="AD107" s="133" t="s">
        <v>289</v>
      </c>
      <c r="AE107" s="133" t="s">
        <v>290</v>
      </c>
      <c r="AF107" s="133"/>
      <c r="AG107" s="133"/>
      <c r="AH107" s="133"/>
      <c r="AI107" s="133"/>
      <c r="AJ107" s="133"/>
      <c r="AK107" s="133"/>
      <c r="AL107" s="133"/>
    </row>
    <row r="108" spans="1:38" x14ac:dyDescent="0.2">
      <c r="A108" s="134">
        <v>45471.899571759262</v>
      </c>
      <c r="B108" s="133" t="s">
        <v>282</v>
      </c>
      <c r="C108" s="133">
        <v>5</v>
      </c>
      <c r="D108" s="133">
        <v>5</v>
      </c>
      <c r="E108" s="133">
        <v>5</v>
      </c>
      <c r="F108" s="133">
        <v>5</v>
      </c>
      <c r="G108" s="133">
        <v>5</v>
      </c>
      <c r="H108" s="133">
        <v>4</v>
      </c>
      <c r="I108" s="133">
        <v>4</v>
      </c>
      <c r="J108" s="133">
        <v>3</v>
      </c>
      <c r="K108" s="133">
        <v>4</v>
      </c>
      <c r="L108" s="133">
        <v>4</v>
      </c>
      <c r="M108" s="133">
        <v>5</v>
      </c>
      <c r="N108" s="133" t="s">
        <v>36</v>
      </c>
      <c r="O108" s="133" t="s">
        <v>283</v>
      </c>
      <c r="P108" s="133">
        <v>5</v>
      </c>
      <c r="Q108" s="133">
        <v>5</v>
      </c>
      <c r="R108" s="133">
        <v>5</v>
      </c>
      <c r="S108" s="133">
        <v>5</v>
      </c>
      <c r="T108" s="135">
        <v>18</v>
      </c>
      <c r="U108" s="133" t="s">
        <v>336</v>
      </c>
      <c r="V108" s="133">
        <v>5</v>
      </c>
      <c r="W108" s="133">
        <v>5</v>
      </c>
      <c r="X108" s="133">
        <v>5</v>
      </c>
      <c r="Y108" s="133">
        <v>5</v>
      </c>
      <c r="Z108" s="133" t="s">
        <v>365</v>
      </c>
      <c r="AA108" s="133" t="s">
        <v>286</v>
      </c>
      <c r="AB108" s="133" t="s">
        <v>314</v>
      </c>
      <c r="AC108" s="133" t="s">
        <v>296</v>
      </c>
      <c r="AD108" s="133" t="s">
        <v>315</v>
      </c>
      <c r="AE108" s="133" t="s">
        <v>308</v>
      </c>
      <c r="AF108" s="133"/>
      <c r="AG108" s="133"/>
      <c r="AH108" s="133"/>
      <c r="AI108" s="133"/>
      <c r="AJ108" s="133"/>
      <c r="AK108" s="133"/>
      <c r="AL108" s="133"/>
    </row>
    <row r="109" spans="1:38" x14ac:dyDescent="0.2">
      <c r="A109" s="134">
        <v>45471.900196759256</v>
      </c>
      <c r="B109" s="133" t="s">
        <v>282</v>
      </c>
      <c r="C109" s="133">
        <v>5</v>
      </c>
      <c r="D109" s="133">
        <v>5</v>
      </c>
      <c r="E109" s="133">
        <v>5</v>
      </c>
      <c r="F109" s="133">
        <v>5</v>
      </c>
      <c r="G109" s="133">
        <v>5</v>
      </c>
      <c r="H109" s="133">
        <v>4</v>
      </c>
      <c r="I109" s="133">
        <v>4</v>
      </c>
      <c r="J109" s="133">
        <v>3</v>
      </c>
      <c r="K109" s="133">
        <v>3</v>
      </c>
      <c r="L109" s="133">
        <v>3</v>
      </c>
      <c r="M109" s="133">
        <v>5</v>
      </c>
      <c r="N109" s="133" t="s">
        <v>36</v>
      </c>
      <c r="O109" s="133" t="s">
        <v>283</v>
      </c>
      <c r="P109" s="133">
        <v>5</v>
      </c>
      <c r="Q109" s="133">
        <v>5</v>
      </c>
      <c r="R109" s="133">
        <v>5</v>
      </c>
      <c r="S109" s="133">
        <v>5</v>
      </c>
      <c r="T109" s="135">
        <v>16</v>
      </c>
      <c r="U109" s="133" t="s">
        <v>336</v>
      </c>
      <c r="V109" s="133">
        <v>5</v>
      </c>
      <c r="W109" s="133">
        <v>5</v>
      </c>
      <c r="X109" s="133">
        <v>5</v>
      </c>
      <c r="Y109" s="133">
        <v>5</v>
      </c>
      <c r="Z109" s="133" t="s">
        <v>365</v>
      </c>
      <c r="AA109" s="133" t="s">
        <v>305</v>
      </c>
      <c r="AB109" s="133" t="s">
        <v>287</v>
      </c>
      <c r="AC109" s="133" t="s">
        <v>296</v>
      </c>
      <c r="AD109" s="133" t="s">
        <v>289</v>
      </c>
      <c r="AE109" s="133" t="s">
        <v>290</v>
      </c>
      <c r="AF109" s="133"/>
      <c r="AG109" s="133"/>
      <c r="AH109" s="133"/>
      <c r="AI109" s="133"/>
      <c r="AJ109" s="133"/>
      <c r="AK109" s="133"/>
      <c r="AL109" s="133"/>
    </row>
    <row r="110" spans="1:38" x14ac:dyDescent="0.2">
      <c r="A110" s="134">
        <v>45471.905682870369</v>
      </c>
      <c r="B110" s="133" t="s">
        <v>282</v>
      </c>
      <c r="C110" s="133">
        <v>5</v>
      </c>
      <c r="D110" s="133">
        <v>5</v>
      </c>
      <c r="E110" s="133">
        <v>5</v>
      </c>
      <c r="F110" s="133">
        <v>4</v>
      </c>
      <c r="G110" s="133">
        <v>4</v>
      </c>
      <c r="H110" s="133">
        <v>4</v>
      </c>
      <c r="I110" s="133">
        <v>4</v>
      </c>
      <c r="J110" s="133">
        <v>3</v>
      </c>
      <c r="K110" s="133">
        <v>3</v>
      </c>
      <c r="L110" s="133">
        <v>3</v>
      </c>
      <c r="M110" s="133">
        <v>5</v>
      </c>
      <c r="N110" s="133" t="s">
        <v>36</v>
      </c>
      <c r="O110" s="133" t="s">
        <v>283</v>
      </c>
      <c r="P110" s="133">
        <v>4</v>
      </c>
      <c r="Q110" s="133">
        <v>5</v>
      </c>
      <c r="R110" s="133">
        <v>4</v>
      </c>
      <c r="S110" s="133">
        <v>4</v>
      </c>
      <c r="T110" s="135">
        <v>16</v>
      </c>
      <c r="U110" s="133" t="s">
        <v>336</v>
      </c>
      <c r="V110" s="133">
        <v>4</v>
      </c>
      <c r="W110" s="133">
        <v>4</v>
      </c>
      <c r="X110" s="133">
        <v>4</v>
      </c>
      <c r="Y110" s="133">
        <v>4</v>
      </c>
      <c r="Z110" s="133" t="s">
        <v>367</v>
      </c>
      <c r="AA110" s="133" t="s">
        <v>286</v>
      </c>
      <c r="AB110" s="133" t="s">
        <v>287</v>
      </c>
      <c r="AC110" s="133" t="s">
        <v>296</v>
      </c>
      <c r="AD110" s="133" t="s">
        <v>289</v>
      </c>
      <c r="AE110" s="133" t="s">
        <v>290</v>
      </c>
      <c r="AF110" s="133"/>
      <c r="AG110" s="133"/>
      <c r="AH110" s="133"/>
      <c r="AI110" s="133"/>
      <c r="AJ110" s="133"/>
      <c r="AK110" s="133"/>
      <c r="AL110" s="133"/>
    </row>
    <row r="111" spans="1:38" x14ac:dyDescent="0.2">
      <c r="A111" s="134">
        <v>45471.906192129631</v>
      </c>
      <c r="B111" s="133" t="s">
        <v>282</v>
      </c>
      <c r="C111" s="133">
        <v>5</v>
      </c>
      <c r="D111" s="133">
        <v>5</v>
      </c>
      <c r="E111" s="133">
        <v>5</v>
      </c>
      <c r="F111" s="133">
        <v>5</v>
      </c>
      <c r="G111" s="133">
        <v>4</v>
      </c>
      <c r="H111" s="133">
        <v>4</v>
      </c>
      <c r="I111" s="133">
        <v>4</v>
      </c>
      <c r="J111" s="133">
        <v>4</v>
      </c>
      <c r="K111" s="133">
        <v>4</v>
      </c>
      <c r="L111" s="133">
        <v>4</v>
      </c>
      <c r="M111" s="133">
        <v>5</v>
      </c>
      <c r="N111" s="133" t="s">
        <v>36</v>
      </c>
      <c r="O111" s="133" t="s">
        <v>283</v>
      </c>
      <c r="P111" s="133">
        <v>4</v>
      </c>
      <c r="Q111" s="133">
        <v>4</v>
      </c>
      <c r="R111" s="133">
        <v>4</v>
      </c>
      <c r="S111" s="133">
        <v>4</v>
      </c>
      <c r="T111" s="135">
        <v>18</v>
      </c>
      <c r="U111" s="133" t="s">
        <v>324</v>
      </c>
      <c r="V111" s="133">
        <v>4</v>
      </c>
      <c r="W111" s="133">
        <v>4</v>
      </c>
      <c r="X111" s="133">
        <v>4</v>
      </c>
      <c r="Y111" s="133">
        <v>4</v>
      </c>
      <c r="Z111" s="133" t="s">
        <v>368</v>
      </c>
      <c r="AA111" s="133" t="s">
        <v>305</v>
      </c>
      <c r="AB111" s="133" t="s">
        <v>314</v>
      </c>
      <c r="AC111" s="133" t="s">
        <v>296</v>
      </c>
      <c r="AD111" s="133" t="s">
        <v>315</v>
      </c>
      <c r="AE111" s="133" t="s">
        <v>308</v>
      </c>
      <c r="AF111" s="133"/>
      <c r="AG111" s="133"/>
      <c r="AH111" s="133"/>
      <c r="AI111" s="133"/>
      <c r="AJ111" s="133"/>
      <c r="AK111" s="133"/>
      <c r="AL111" s="133"/>
    </row>
    <row r="112" spans="1:38" x14ac:dyDescent="0.2">
      <c r="A112" s="134">
        <v>45471.906944444447</v>
      </c>
      <c r="B112" s="133" t="s">
        <v>282</v>
      </c>
      <c r="C112" s="133">
        <v>4</v>
      </c>
      <c r="D112" s="133">
        <v>4</v>
      </c>
      <c r="E112" s="133">
        <v>5</v>
      </c>
      <c r="F112" s="133">
        <v>4</v>
      </c>
      <c r="G112" s="133">
        <v>5</v>
      </c>
      <c r="H112" s="133">
        <v>4</v>
      </c>
      <c r="I112" s="133">
        <v>4</v>
      </c>
      <c r="J112" s="133">
        <v>4</v>
      </c>
      <c r="K112" s="133">
        <v>4</v>
      </c>
      <c r="L112" s="133">
        <v>4</v>
      </c>
      <c r="M112" s="133">
        <v>5</v>
      </c>
      <c r="N112" s="133" t="s">
        <v>36</v>
      </c>
      <c r="O112" s="133" t="s">
        <v>283</v>
      </c>
      <c r="P112" s="133">
        <v>5</v>
      </c>
      <c r="Q112" s="133">
        <v>5</v>
      </c>
      <c r="R112" s="133">
        <v>5</v>
      </c>
      <c r="S112" s="133">
        <v>5</v>
      </c>
      <c r="T112" s="135">
        <v>16</v>
      </c>
      <c r="U112" s="133" t="s">
        <v>324</v>
      </c>
      <c r="V112" s="133">
        <v>5</v>
      </c>
      <c r="W112" s="133">
        <v>5</v>
      </c>
      <c r="X112" s="133">
        <v>5</v>
      </c>
      <c r="Y112" s="133">
        <v>5</v>
      </c>
      <c r="Z112" s="133" t="s">
        <v>369</v>
      </c>
      <c r="AA112" s="133" t="s">
        <v>305</v>
      </c>
      <c r="AB112" s="133" t="s">
        <v>287</v>
      </c>
      <c r="AC112" s="133" t="s">
        <v>370</v>
      </c>
      <c r="AD112" s="133" t="s">
        <v>315</v>
      </c>
      <c r="AE112" s="133" t="s">
        <v>308</v>
      </c>
      <c r="AF112" s="133"/>
      <c r="AG112" s="133"/>
      <c r="AH112" s="133"/>
      <c r="AI112" s="133"/>
      <c r="AJ112" s="133"/>
      <c r="AK112" s="133"/>
      <c r="AL112" s="133"/>
    </row>
    <row r="113" spans="1:38" x14ac:dyDescent="0.2">
      <c r="A113" s="134">
        <v>45471.908564814818</v>
      </c>
      <c r="B113" s="133" t="s">
        <v>282</v>
      </c>
      <c r="C113" s="133">
        <v>4</v>
      </c>
      <c r="D113" s="133">
        <v>4</v>
      </c>
      <c r="E113" s="133">
        <v>4</v>
      </c>
      <c r="F113" s="133">
        <v>5</v>
      </c>
      <c r="G113" s="133">
        <v>4</v>
      </c>
      <c r="H113" s="133">
        <v>4</v>
      </c>
      <c r="I113" s="133">
        <v>4</v>
      </c>
      <c r="J113" s="133">
        <v>3</v>
      </c>
      <c r="K113" s="133">
        <v>4</v>
      </c>
      <c r="L113" s="133">
        <v>4</v>
      </c>
      <c r="M113" s="133">
        <v>5</v>
      </c>
      <c r="N113" s="133" t="s">
        <v>36</v>
      </c>
      <c r="O113" s="133" t="s">
        <v>283</v>
      </c>
      <c r="P113" s="133">
        <v>5</v>
      </c>
      <c r="Q113" s="133">
        <v>5</v>
      </c>
      <c r="R113" s="133">
        <v>5</v>
      </c>
      <c r="S113" s="133">
        <v>5</v>
      </c>
      <c r="T113" s="135">
        <v>18</v>
      </c>
      <c r="U113" s="133" t="s">
        <v>324</v>
      </c>
      <c r="V113" s="133">
        <v>4</v>
      </c>
      <c r="W113" s="133">
        <v>4</v>
      </c>
      <c r="X113" s="133">
        <v>4</v>
      </c>
      <c r="Y113" s="133">
        <v>4</v>
      </c>
      <c r="Z113" s="133" t="s">
        <v>371</v>
      </c>
      <c r="AA113" s="133" t="s">
        <v>286</v>
      </c>
      <c r="AB113" s="133" t="s">
        <v>287</v>
      </c>
      <c r="AC113" s="133" t="s">
        <v>296</v>
      </c>
      <c r="AD113" s="133" t="s">
        <v>289</v>
      </c>
      <c r="AE113" s="133" t="s">
        <v>290</v>
      </c>
      <c r="AF113" s="133"/>
      <c r="AG113" s="133"/>
      <c r="AH113" s="133"/>
      <c r="AI113" s="133"/>
      <c r="AJ113" s="133"/>
      <c r="AK113" s="133"/>
      <c r="AL113" s="133"/>
    </row>
    <row r="114" spans="1:38" x14ac:dyDescent="0.2">
      <c r="A114" s="134">
        <v>45471.911064814813</v>
      </c>
      <c r="B114" s="133" t="s">
        <v>282</v>
      </c>
      <c r="C114" s="133">
        <v>3</v>
      </c>
      <c r="D114" s="133">
        <v>3</v>
      </c>
      <c r="E114" s="133">
        <v>3</v>
      </c>
      <c r="F114" s="133">
        <v>3</v>
      </c>
      <c r="G114" s="133">
        <v>3</v>
      </c>
      <c r="H114" s="133">
        <v>5</v>
      </c>
      <c r="I114" s="133">
        <v>4</v>
      </c>
      <c r="J114" s="133">
        <v>4</v>
      </c>
      <c r="K114" s="133">
        <v>4</v>
      </c>
      <c r="L114" s="133">
        <v>4</v>
      </c>
      <c r="M114" s="133">
        <v>5</v>
      </c>
      <c r="N114" s="133" t="s">
        <v>36</v>
      </c>
      <c r="O114" s="133" t="s">
        <v>283</v>
      </c>
      <c r="P114" s="133">
        <v>3</v>
      </c>
      <c r="Q114" s="133">
        <v>3</v>
      </c>
      <c r="R114" s="133">
        <v>3</v>
      </c>
      <c r="S114" s="133">
        <v>3</v>
      </c>
      <c r="T114" s="135">
        <v>16</v>
      </c>
      <c r="U114" s="133" t="s">
        <v>336</v>
      </c>
      <c r="V114" s="133">
        <v>3</v>
      </c>
      <c r="W114" s="133">
        <v>3</v>
      </c>
      <c r="X114" s="133">
        <v>3</v>
      </c>
      <c r="Y114" s="133">
        <v>3</v>
      </c>
      <c r="Z114" s="133" t="s">
        <v>372</v>
      </c>
      <c r="AA114" s="133" t="s">
        <v>286</v>
      </c>
      <c r="AB114" s="133" t="s">
        <v>287</v>
      </c>
      <c r="AC114" s="133" t="s">
        <v>296</v>
      </c>
      <c r="AD114" s="133" t="s">
        <v>289</v>
      </c>
      <c r="AE114" s="133" t="s">
        <v>290</v>
      </c>
      <c r="AF114" s="133"/>
      <c r="AG114" s="133"/>
      <c r="AH114" s="133"/>
      <c r="AI114" s="133"/>
      <c r="AJ114" s="133"/>
      <c r="AK114" s="133"/>
      <c r="AL114" s="133"/>
    </row>
    <row r="115" spans="1:38" x14ac:dyDescent="0.2">
      <c r="A115" s="134">
        <v>45471.912199074075</v>
      </c>
      <c r="B115" s="133" t="s">
        <v>282</v>
      </c>
      <c r="C115" s="133">
        <v>3</v>
      </c>
      <c r="D115" s="133">
        <v>3</v>
      </c>
      <c r="E115" s="133">
        <v>3</v>
      </c>
      <c r="F115" s="133">
        <v>3</v>
      </c>
      <c r="G115" s="133">
        <v>3</v>
      </c>
      <c r="H115" s="133">
        <v>3</v>
      </c>
      <c r="I115" s="133">
        <v>3</v>
      </c>
      <c r="J115" s="133">
        <v>3</v>
      </c>
      <c r="K115" s="133">
        <v>3</v>
      </c>
      <c r="L115" s="133">
        <v>3</v>
      </c>
      <c r="M115" s="133">
        <v>5</v>
      </c>
      <c r="N115" s="133" t="s">
        <v>36</v>
      </c>
      <c r="O115" s="133" t="s">
        <v>283</v>
      </c>
      <c r="P115" s="133">
        <v>4</v>
      </c>
      <c r="Q115" s="133">
        <v>4</v>
      </c>
      <c r="R115" s="133">
        <v>4</v>
      </c>
      <c r="S115" s="133">
        <v>4</v>
      </c>
      <c r="T115" s="135">
        <v>16</v>
      </c>
      <c r="U115" s="133" t="s">
        <v>336</v>
      </c>
      <c r="V115" s="133">
        <v>3</v>
      </c>
      <c r="W115" s="133">
        <v>3</v>
      </c>
      <c r="X115" s="133">
        <v>3</v>
      </c>
      <c r="Y115" s="133">
        <v>3</v>
      </c>
      <c r="Z115" s="133" t="s">
        <v>365</v>
      </c>
      <c r="AA115" s="133" t="s">
        <v>286</v>
      </c>
      <c r="AB115" s="133" t="s">
        <v>314</v>
      </c>
      <c r="AC115" s="133" t="s">
        <v>359</v>
      </c>
      <c r="AD115" s="133" t="s">
        <v>315</v>
      </c>
      <c r="AE115" s="133" t="s">
        <v>308</v>
      </c>
      <c r="AF115" s="133"/>
      <c r="AG115" s="133"/>
      <c r="AH115" s="133"/>
      <c r="AI115" s="133"/>
      <c r="AJ115" s="133"/>
      <c r="AK115" s="133"/>
      <c r="AL115" s="133"/>
    </row>
    <row r="116" spans="1:38" x14ac:dyDescent="0.2">
      <c r="A116" s="134">
        <v>45471.912800925929</v>
      </c>
      <c r="B116" s="133" t="s">
        <v>282</v>
      </c>
      <c r="C116" s="133">
        <v>4</v>
      </c>
      <c r="D116" s="133">
        <v>4</v>
      </c>
      <c r="E116" s="133">
        <v>4</v>
      </c>
      <c r="F116" s="133">
        <v>4</v>
      </c>
      <c r="G116" s="133">
        <v>4</v>
      </c>
      <c r="H116" s="133">
        <v>4</v>
      </c>
      <c r="I116" s="133">
        <v>4</v>
      </c>
      <c r="J116" s="133">
        <v>4</v>
      </c>
      <c r="K116" s="133">
        <v>4</v>
      </c>
      <c r="L116" s="133">
        <v>4</v>
      </c>
      <c r="M116" s="133">
        <v>5</v>
      </c>
      <c r="N116" s="133" t="s">
        <v>36</v>
      </c>
      <c r="O116" s="133" t="s">
        <v>283</v>
      </c>
      <c r="P116" s="133">
        <v>4</v>
      </c>
      <c r="Q116" s="133">
        <v>4</v>
      </c>
      <c r="R116" s="133">
        <v>4</v>
      </c>
      <c r="S116" s="133">
        <v>4</v>
      </c>
      <c r="T116" s="135">
        <v>16</v>
      </c>
      <c r="U116" s="133" t="s">
        <v>336</v>
      </c>
      <c r="V116" s="133">
        <v>3</v>
      </c>
      <c r="W116" s="133">
        <v>3</v>
      </c>
      <c r="X116" s="133">
        <v>3</v>
      </c>
      <c r="Y116" s="133">
        <v>3</v>
      </c>
      <c r="Z116" s="133" t="s">
        <v>373</v>
      </c>
      <c r="AA116" s="133" t="s">
        <v>286</v>
      </c>
      <c r="AB116" s="133" t="s">
        <v>342</v>
      </c>
      <c r="AC116" s="133" t="s">
        <v>288</v>
      </c>
      <c r="AD116" s="133" t="s">
        <v>315</v>
      </c>
      <c r="AE116" s="133" t="s">
        <v>308</v>
      </c>
      <c r="AF116" s="133"/>
      <c r="AG116" s="133"/>
      <c r="AH116" s="133"/>
      <c r="AI116" s="133"/>
      <c r="AJ116" s="133"/>
      <c r="AK116" s="133"/>
      <c r="AL116" s="133"/>
    </row>
    <row r="117" spans="1:38" x14ac:dyDescent="0.2">
      <c r="A117" s="134">
        <v>45471.913460648146</v>
      </c>
      <c r="B117" s="133" t="s">
        <v>282</v>
      </c>
      <c r="C117" s="133">
        <v>4</v>
      </c>
      <c r="D117" s="133">
        <v>4</v>
      </c>
      <c r="E117" s="133">
        <v>5</v>
      </c>
      <c r="F117" s="133">
        <v>5</v>
      </c>
      <c r="G117" s="133">
        <v>5</v>
      </c>
      <c r="H117" s="133">
        <v>4</v>
      </c>
      <c r="I117" s="133">
        <v>4</v>
      </c>
      <c r="J117" s="133">
        <v>4</v>
      </c>
      <c r="K117" s="133">
        <v>5</v>
      </c>
      <c r="L117" s="133">
        <v>5</v>
      </c>
      <c r="M117" s="133">
        <v>5</v>
      </c>
      <c r="N117" s="133" t="s">
        <v>36</v>
      </c>
      <c r="O117" s="133" t="s">
        <v>283</v>
      </c>
      <c r="P117" s="133">
        <v>4</v>
      </c>
      <c r="Q117" s="133">
        <v>4</v>
      </c>
      <c r="R117" s="133">
        <v>4</v>
      </c>
      <c r="S117" s="133">
        <v>4</v>
      </c>
      <c r="T117" s="135">
        <v>18</v>
      </c>
      <c r="U117" s="133" t="s">
        <v>333</v>
      </c>
      <c r="V117" s="133">
        <v>4</v>
      </c>
      <c r="W117" s="133">
        <v>4</v>
      </c>
      <c r="X117" s="133">
        <v>4</v>
      </c>
      <c r="Y117" s="133">
        <v>4</v>
      </c>
      <c r="Z117" s="133" t="s">
        <v>374</v>
      </c>
      <c r="AA117" s="133" t="s">
        <v>286</v>
      </c>
      <c r="AB117" s="133" t="s">
        <v>314</v>
      </c>
      <c r="AC117" s="133" t="s">
        <v>288</v>
      </c>
      <c r="AD117" s="133" t="s">
        <v>315</v>
      </c>
      <c r="AE117" s="133" t="s">
        <v>308</v>
      </c>
      <c r="AF117" s="133"/>
      <c r="AG117" s="133"/>
      <c r="AH117" s="133"/>
      <c r="AI117" s="133"/>
      <c r="AJ117" s="133"/>
      <c r="AK117" s="133"/>
      <c r="AL117" s="133"/>
    </row>
    <row r="118" spans="1:38" x14ac:dyDescent="0.2">
      <c r="A118" s="134">
        <v>45471.913969907408</v>
      </c>
      <c r="B118" s="133" t="s">
        <v>282</v>
      </c>
      <c r="C118" s="133">
        <v>4</v>
      </c>
      <c r="D118" s="133">
        <v>5</v>
      </c>
      <c r="E118" s="133">
        <v>5</v>
      </c>
      <c r="F118" s="133">
        <v>5</v>
      </c>
      <c r="G118" s="133">
        <v>4</v>
      </c>
      <c r="H118" s="133">
        <v>5</v>
      </c>
      <c r="I118" s="133">
        <v>4</v>
      </c>
      <c r="J118" s="133">
        <v>4</v>
      </c>
      <c r="K118" s="133">
        <v>5</v>
      </c>
      <c r="L118" s="133">
        <v>4</v>
      </c>
      <c r="M118" s="133">
        <v>5</v>
      </c>
      <c r="N118" s="133" t="s">
        <v>36</v>
      </c>
      <c r="O118" s="133" t="s">
        <v>283</v>
      </c>
      <c r="P118" s="133">
        <v>4</v>
      </c>
      <c r="Q118" s="133">
        <v>4</v>
      </c>
      <c r="R118" s="133">
        <v>4</v>
      </c>
      <c r="S118" s="133">
        <v>4</v>
      </c>
      <c r="T118" s="135">
        <v>18</v>
      </c>
      <c r="U118" s="133" t="s">
        <v>375</v>
      </c>
      <c r="V118" s="133">
        <v>4</v>
      </c>
      <c r="W118" s="133">
        <v>4</v>
      </c>
      <c r="X118" s="133">
        <v>4</v>
      </c>
      <c r="Y118" s="133">
        <v>4</v>
      </c>
      <c r="Z118" s="133" t="s">
        <v>376</v>
      </c>
      <c r="AA118" s="133" t="s">
        <v>286</v>
      </c>
      <c r="AB118" s="133" t="s">
        <v>314</v>
      </c>
      <c r="AC118" s="133" t="s">
        <v>302</v>
      </c>
      <c r="AD118" s="133" t="s">
        <v>315</v>
      </c>
      <c r="AE118" s="133" t="s">
        <v>316</v>
      </c>
      <c r="AF118" s="133"/>
      <c r="AG118" s="133"/>
      <c r="AH118" s="133"/>
      <c r="AI118" s="133"/>
      <c r="AJ118" s="133"/>
      <c r="AK118" s="133"/>
      <c r="AL118" s="133"/>
    </row>
    <row r="119" spans="1:38" x14ac:dyDescent="0.2">
      <c r="A119" s="134">
        <v>45471.914768518516</v>
      </c>
      <c r="B119" s="133" t="s">
        <v>282</v>
      </c>
      <c r="C119" s="133">
        <v>5</v>
      </c>
      <c r="D119" s="133">
        <v>5</v>
      </c>
      <c r="E119" s="133">
        <v>4</v>
      </c>
      <c r="F119" s="133">
        <v>4</v>
      </c>
      <c r="G119" s="133">
        <v>4</v>
      </c>
      <c r="H119" s="133">
        <v>4</v>
      </c>
      <c r="I119" s="133">
        <v>4</v>
      </c>
      <c r="J119" s="133">
        <v>4</v>
      </c>
      <c r="K119" s="133">
        <v>3</v>
      </c>
      <c r="L119" s="133">
        <v>4</v>
      </c>
      <c r="M119" s="133">
        <v>5</v>
      </c>
      <c r="N119" s="133" t="s">
        <v>36</v>
      </c>
      <c r="O119" s="133" t="s">
        <v>293</v>
      </c>
      <c r="P119" s="133">
        <v>5</v>
      </c>
      <c r="Q119" s="133">
        <v>5</v>
      </c>
      <c r="R119" s="133">
        <v>5</v>
      </c>
      <c r="S119" s="133">
        <v>5</v>
      </c>
      <c r="T119" s="135">
        <v>16</v>
      </c>
      <c r="U119" s="133" t="s">
        <v>336</v>
      </c>
      <c r="V119" s="133">
        <v>5</v>
      </c>
      <c r="W119" s="133">
        <v>5</v>
      </c>
      <c r="X119" s="133">
        <v>5</v>
      </c>
      <c r="Y119" s="133">
        <v>5</v>
      </c>
      <c r="Z119" s="133" t="s">
        <v>377</v>
      </c>
      <c r="AA119" s="133" t="s">
        <v>305</v>
      </c>
      <c r="AB119" s="133" t="s">
        <v>342</v>
      </c>
      <c r="AC119" s="133" t="s">
        <v>370</v>
      </c>
      <c r="AD119" s="133" t="s">
        <v>307</v>
      </c>
      <c r="AE119" s="133" t="s">
        <v>308</v>
      </c>
      <c r="AF119" s="133"/>
      <c r="AG119" s="133"/>
      <c r="AH119" s="133"/>
      <c r="AI119" s="133"/>
      <c r="AJ119" s="133"/>
      <c r="AK119" s="133"/>
      <c r="AL119" s="133"/>
    </row>
    <row r="120" spans="1:38" x14ac:dyDescent="0.2">
      <c r="A120" s="134">
        <v>45471.915347222224</v>
      </c>
      <c r="B120" s="133" t="s">
        <v>282</v>
      </c>
      <c r="C120" s="133">
        <v>4</v>
      </c>
      <c r="D120" s="133">
        <v>5</v>
      </c>
      <c r="E120" s="133">
        <v>4</v>
      </c>
      <c r="F120" s="133">
        <v>5</v>
      </c>
      <c r="G120" s="133">
        <v>4</v>
      </c>
      <c r="H120" s="133">
        <v>5</v>
      </c>
      <c r="I120" s="133">
        <v>5</v>
      </c>
      <c r="J120" s="133">
        <v>4</v>
      </c>
      <c r="K120" s="133">
        <v>4</v>
      </c>
      <c r="L120" s="133">
        <v>5</v>
      </c>
      <c r="M120" s="133">
        <v>5</v>
      </c>
      <c r="N120" s="133" t="s">
        <v>36</v>
      </c>
      <c r="O120" s="133" t="s">
        <v>293</v>
      </c>
      <c r="P120" s="133">
        <v>5</v>
      </c>
      <c r="Q120" s="133">
        <v>5</v>
      </c>
      <c r="R120" s="133">
        <v>5</v>
      </c>
      <c r="S120" s="133">
        <v>5</v>
      </c>
      <c r="T120" s="135">
        <v>18</v>
      </c>
      <c r="U120" s="133" t="s">
        <v>336</v>
      </c>
      <c r="V120" s="133">
        <v>5</v>
      </c>
      <c r="W120" s="133">
        <v>5</v>
      </c>
      <c r="X120" s="133">
        <v>5</v>
      </c>
      <c r="Y120" s="133">
        <v>5</v>
      </c>
      <c r="Z120" s="133" t="s">
        <v>378</v>
      </c>
      <c r="AA120" s="133" t="s">
        <v>286</v>
      </c>
      <c r="AB120" s="133" t="s">
        <v>355</v>
      </c>
      <c r="AC120" s="133" t="s">
        <v>288</v>
      </c>
      <c r="AD120" s="133" t="s">
        <v>357</v>
      </c>
      <c r="AE120" s="133" t="s">
        <v>316</v>
      </c>
      <c r="AF120" s="133"/>
      <c r="AG120" s="133"/>
      <c r="AH120" s="133"/>
      <c r="AI120" s="133"/>
      <c r="AJ120" s="133"/>
      <c r="AK120" s="133"/>
      <c r="AL120" s="133"/>
    </row>
    <row r="121" spans="1:38" x14ac:dyDescent="0.2">
      <c r="A121" s="134">
        <v>45471.915925925925</v>
      </c>
      <c r="B121" s="133" t="s">
        <v>349</v>
      </c>
      <c r="C121" s="133">
        <v>2</v>
      </c>
      <c r="D121" s="133">
        <v>3</v>
      </c>
      <c r="E121" s="133">
        <v>2</v>
      </c>
      <c r="F121" s="133">
        <v>3</v>
      </c>
      <c r="G121" s="133">
        <v>2</v>
      </c>
      <c r="H121" s="133">
        <v>2</v>
      </c>
      <c r="I121" s="133">
        <v>1</v>
      </c>
      <c r="J121" s="133">
        <v>2</v>
      </c>
      <c r="K121" s="133">
        <v>2</v>
      </c>
      <c r="L121" s="133">
        <v>1</v>
      </c>
      <c r="M121" s="133">
        <v>5</v>
      </c>
      <c r="N121" s="133" t="s">
        <v>36</v>
      </c>
      <c r="O121" s="133" t="s">
        <v>299</v>
      </c>
      <c r="P121" s="133">
        <v>5</v>
      </c>
      <c r="Q121" s="133">
        <v>5</v>
      </c>
      <c r="R121" s="133">
        <v>5</v>
      </c>
      <c r="S121" s="133">
        <v>5</v>
      </c>
      <c r="T121" s="135">
        <v>16</v>
      </c>
      <c r="U121" s="133" t="s">
        <v>336</v>
      </c>
      <c r="V121" s="133">
        <v>5</v>
      </c>
      <c r="W121" s="133">
        <v>5</v>
      </c>
      <c r="X121" s="133">
        <v>5</v>
      </c>
      <c r="Y121" s="133">
        <v>5</v>
      </c>
      <c r="Z121" s="133" t="s">
        <v>379</v>
      </c>
      <c r="AA121" s="133" t="s">
        <v>305</v>
      </c>
      <c r="AB121" s="133" t="s">
        <v>287</v>
      </c>
      <c r="AC121" s="133" t="s">
        <v>360</v>
      </c>
      <c r="AD121" s="133" t="s">
        <v>315</v>
      </c>
      <c r="AE121" s="133" t="s">
        <v>308</v>
      </c>
      <c r="AF121" s="133"/>
      <c r="AG121" s="133"/>
      <c r="AH121" s="133"/>
      <c r="AI121" s="133"/>
      <c r="AJ121" s="133"/>
      <c r="AK121" s="133"/>
      <c r="AL121" s="133"/>
    </row>
    <row r="122" spans="1:38" x14ac:dyDescent="0.2">
      <c r="A122" s="134">
        <v>45471.916458333333</v>
      </c>
      <c r="B122" s="133" t="s">
        <v>282</v>
      </c>
      <c r="C122" s="133">
        <v>4</v>
      </c>
      <c r="D122" s="133">
        <v>4</v>
      </c>
      <c r="E122" s="133">
        <v>5</v>
      </c>
      <c r="F122" s="133">
        <v>3</v>
      </c>
      <c r="G122" s="133">
        <v>4</v>
      </c>
      <c r="H122" s="133">
        <v>5</v>
      </c>
      <c r="I122" s="133">
        <v>4</v>
      </c>
      <c r="J122" s="133">
        <v>4</v>
      </c>
      <c r="K122" s="133">
        <v>4</v>
      </c>
      <c r="L122" s="133">
        <v>5</v>
      </c>
      <c r="M122" s="133">
        <v>5</v>
      </c>
      <c r="N122" s="133" t="s">
        <v>36</v>
      </c>
      <c r="O122" s="133" t="s">
        <v>299</v>
      </c>
      <c r="P122" s="133">
        <v>4</v>
      </c>
      <c r="Q122" s="133">
        <v>4</v>
      </c>
      <c r="R122" s="133">
        <v>4</v>
      </c>
      <c r="S122" s="133">
        <v>4</v>
      </c>
      <c r="T122" s="135">
        <v>20</v>
      </c>
      <c r="U122" s="133" t="s">
        <v>336</v>
      </c>
      <c r="V122" s="133">
        <v>5</v>
      </c>
      <c r="W122" s="133">
        <v>5</v>
      </c>
      <c r="X122" s="133">
        <v>5</v>
      </c>
      <c r="Y122" s="133">
        <v>5</v>
      </c>
      <c r="Z122" s="133" t="s">
        <v>372</v>
      </c>
      <c r="AA122" s="133" t="s">
        <v>286</v>
      </c>
      <c r="AB122" s="133" t="s">
        <v>287</v>
      </c>
      <c r="AC122" s="133" t="s">
        <v>296</v>
      </c>
      <c r="AD122" s="133" t="s">
        <v>289</v>
      </c>
      <c r="AE122" s="133" t="s">
        <v>290</v>
      </c>
      <c r="AF122" s="133"/>
      <c r="AG122" s="133"/>
      <c r="AH122" s="133"/>
      <c r="AI122" s="133"/>
      <c r="AJ122" s="133"/>
      <c r="AK122" s="133"/>
      <c r="AL122" s="133"/>
    </row>
    <row r="123" spans="1:38" x14ac:dyDescent="0.2">
      <c r="A123" s="134">
        <v>45472.013159722221</v>
      </c>
      <c r="B123" s="133" t="s">
        <v>310</v>
      </c>
      <c r="C123" s="133">
        <v>5</v>
      </c>
      <c r="D123" s="133">
        <v>3</v>
      </c>
      <c r="E123" s="133">
        <v>1</v>
      </c>
      <c r="F123" s="133">
        <v>5</v>
      </c>
      <c r="G123" s="133">
        <v>5</v>
      </c>
      <c r="H123" s="133">
        <v>2</v>
      </c>
      <c r="I123" s="133">
        <v>5</v>
      </c>
      <c r="J123" s="133">
        <v>5</v>
      </c>
      <c r="K123" s="133">
        <v>5</v>
      </c>
      <c r="L123" s="133">
        <v>5</v>
      </c>
      <c r="M123" s="133">
        <v>4</v>
      </c>
      <c r="N123" s="133" t="s">
        <v>36</v>
      </c>
      <c r="O123" s="133" t="s">
        <v>283</v>
      </c>
      <c r="P123" s="133">
        <v>4</v>
      </c>
      <c r="Q123" s="133">
        <v>2</v>
      </c>
      <c r="R123" s="133">
        <v>4</v>
      </c>
      <c r="S123" s="133">
        <v>3</v>
      </c>
      <c r="T123" s="135">
        <v>10</v>
      </c>
      <c r="U123" s="133" t="s">
        <v>336</v>
      </c>
      <c r="V123" s="133">
        <v>4</v>
      </c>
      <c r="W123" s="133">
        <v>4</v>
      </c>
      <c r="X123" s="133">
        <v>4</v>
      </c>
      <c r="Y123" s="133">
        <v>4</v>
      </c>
      <c r="Z123" s="133" t="s">
        <v>325</v>
      </c>
      <c r="AA123" s="133" t="s">
        <v>286</v>
      </c>
      <c r="AB123" s="133" t="s">
        <v>287</v>
      </c>
      <c r="AC123" s="133" t="s">
        <v>296</v>
      </c>
      <c r="AD123" s="133" t="s">
        <v>289</v>
      </c>
      <c r="AE123" s="133" t="s">
        <v>290</v>
      </c>
      <c r="AF123" s="133"/>
      <c r="AG123" s="133"/>
      <c r="AH123" s="133"/>
      <c r="AI123" s="133"/>
      <c r="AJ123" s="133"/>
      <c r="AK123" s="133"/>
      <c r="AL123" s="133"/>
    </row>
    <row r="124" spans="1:38" x14ac:dyDescent="0.2">
      <c r="A124" s="134">
        <v>45472.048831018517</v>
      </c>
      <c r="B124" s="133" t="s">
        <v>282</v>
      </c>
      <c r="C124" s="133">
        <v>1</v>
      </c>
      <c r="D124" s="133">
        <v>4</v>
      </c>
      <c r="E124" s="133">
        <v>5</v>
      </c>
      <c r="F124" s="133">
        <v>5</v>
      </c>
      <c r="G124" s="133">
        <v>5</v>
      </c>
      <c r="H124" s="133">
        <v>3</v>
      </c>
      <c r="I124" s="133">
        <v>2</v>
      </c>
      <c r="J124" s="133">
        <v>3</v>
      </c>
      <c r="K124" s="133">
        <v>2</v>
      </c>
      <c r="L124" s="133">
        <v>1</v>
      </c>
      <c r="M124" s="133">
        <v>4</v>
      </c>
      <c r="N124" s="133" t="s">
        <v>36</v>
      </c>
      <c r="O124" s="133" t="s">
        <v>293</v>
      </c>
      <c r="P124" s="133">
        <v>4</v>
      </c>
      <c r="Q124" s="133">
        <v>2</v>
      </c>
      <c r="R124" s="133">
        <v>3</v>
      </c>
      <c r="S124" s="133">
        <v>2</v>
      </c>
      <c r="T124" s="135">
        <v>12</v>
      </c>
      <c r="U124" s="133" t="s">
        <v>338</v>
      </c>
      <c r="V124" s="133">
        <v>4</v>
      </c>
      <c r="W124" s="133">
        <v>3</v>
      </c>
      <c r="X124" s="133">
        <v>4</v>
      </c>
      <c r="Y124" s="133">
        <v>2</v>
      </c>
      <c r="Z124" s="133" t="s">
        <v>380</v>
      </c>
      <c r="AA124" s="133" t="s">
        <v>286</v>
      </c>
      <c r="AB124" s="133" t="s">
        <v>314</v>
      </c>
      <c r="AC124" s="133" t="s">
        <v>381</v>
      </c>
      <c r="AD124" s="133" t="s">
        <v>315</v>
      </c>
      <c r="AE124" s="133" t="s">
        <v>290</v>
      </c>
      <c r="AF124" s="133"/>
      <c r="AG124" s="133"/>
      <c r="AH124" s="133"/>
      <c r="AI124" s="133"/>
      <c r="AJ124" s="133"/>
      <c r="AK124" s="133"/>
      <c r="AL124" s="133"/>
    </row>
    <row r="125" spans="1:38" x14ac:dyDescent="0.2">
      <c r="A125" s="134">
        <v>45472.298194444447</v>
      </c>
      <c r="B125" s="133" t="s">
        <v>382</v>
      </c>
      <c r="C125" s="133">
        <v>2</v>
      </c>
      <c r="D125" s="133">
        <v>2</v>
      </c>
      <c r="E125" s="133">
        <v>3</v>
      </c>
      <c r="F125" s="133">
        <v>4</v>
      </c>
      <c r="G125" s="133">
        <v>4</v>
      </c>
      <c r="H125" s="133">
        <v>4</v>
      </c>
      <c r="I125" s="133">
        <v>4</v>
      </c>
      <c r="J125" s="133">
        <v>3</v>
      </c>
      <c r="K125" s="133">
        <v>3</v>
      </c>
      <c r="L125" s="133">
        <v>4</v>
      </c>
      <c r="M125" s="133">
        <v>4</v>
      </c>
      <c r="N125" s="133" t="s">
        <v>36</v>
      </c>
      <c r="O125" s="133" t="s">
        <v>283</v>
      </c>
      <c r="P125" s="133">
        <v>3</v>
      </c>
      <c r="Q125" s="133">
        <v>4</v>
      </c>
      <c r="R125" s="133">
        <v>3</v>
      </c>
      <c r="S125" s="133">
        <v>3</v>
      </c>
      <c r="T125" s="135">
        <v>16</v>
      </c>
      <c r="U125" s="133" t="s">
        <v>346</v>
      </c>
      <c r="V125" s="133">
        <v>3</v>
      </c>
      <c r="W125" s="133">
        <v>4</v>
      </c>
      <c r="X125" s="133">
        <v>3</v>
      </c>
      <c r="Y125" s="133">
        <v>2</v>
      </c>
      <c r="Z125" s="133" t="s">
        <v>383</v>
      </c>
      <c r="AA125" s="133" t="s">
        <v>286</v>
      </c>
      <c r="AB125" s="133" t="s">
        <v>287</v>
      </c>
      <c r="AC125" s="133" t="s">
        <v>288</v>
      </c>
      <c r="AD125" s="133" t="s">
        <v>289</v>
      </c>
      <c r="AE125" s="133" t="s">
        <v>290</v>
      </c>
      <c r="AF125" s="133" t="s">
        <v>384</v>
      </c>
      <c r="AG125" s="133"/>
      <c r="AH125" s="133"/>
      <c r="AI125" s="133"/>
      <c r="AJ125" s="133"/>
      <c r="AK125" s="133"/>
      <c r="AL125" s="133"/>
    </row>
    <row r="126" spans="1:38" x14ac:dyDescent="0.2">
      <c r="A126" s="134">
        <v>45472.402870370373</v>
      </c>
      <c r="B126" s="133" t="s">
        <v>310</v>
      </c>
      <c r="C126" s="133">
        <v>3</v>
      </c>
      <c r="D126" s="133">
        <v>4</v>
      </c>
      <c r="E126" s="133">
        <v>2</v>
      </c>
      <c r="F126" s="133">
        <v>4</v>
      </c>
      <c r="G126" s="133">
        <v>5</v>
      </c>
      <c r="H126" s="133">
        <v>2</v>
      </c>
      <c r="I126" s="133">
        <v>2</v>
      </c>
      <c r="J126" s="133">
        <v>5</v>
      </c>
      <c r="K126" s="133">
        <v>4</v>
      </c>
      <c r="L126" s="133">
        <v>4</v>
      </c>
      <c r="M126" s="133">
        <v>4</v>
      </c>
      <c r="N126" s="133" t="s">
        <v>36</v>
      </c>
      <c r="O126" s="133" t="s">
        <v>299</v>
      </c>
      <c r="P126" s="133">
        <v>2</v>
      </c>
      <c r="Q126" s="133">
        <v>2</v>
      </c>
      <c r="R126" s="133">
        <v>4</v>
      </c>
      <c r="S126" s="133">
        <v>4</v>
      </c>
      <c r="T126" s="135">
        <v>10</v>
      </c>
      <c r="U126" s="133" t="s">
        <v>364</v>
      </c>
      <c r="V126" s="133">
        <v>3</v>
      </c>
      <c r="W126" s="133">
        <v>2</v>
      </c>
      <c r="X126" s="133">
        <v>4</v>
      </c>
      <c r="Y126" s="133">
        <v>2</v>
      </c>
      <c r="Z126" s="133" t="s">
        <v>313</v>
      </c>
      <c r="AA126" s="133" t="s">
        <v>305</v>
      </c>
      <c r="AB126" s="133" t="s">
        <v>287</v>
      </c>
      <c r="AC126" s="133" t="s">
        <v>359</v>
      </c>
      <c r="AD126" s="133" t="s">
        <v>315</v>
      </c>
      <c r="AE126" s="133" t="s">
        <v>290</v>
      </c>
      <c r="AF126" s="133"/>
      <c r="AG126" s="133"/>
      <c r="AH126" s="133"/>
      <c r="AI126" s="133"/>
      <c r="AJ126" s="133"/>
      <c r="AK126" s="133"/>
      <c r="AL126" s="133"/>
    </row>
    <row r="127" spans="1:38" x14ac:dyDescent="0.2">
      <c r="A127" s="133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 t="s">
        <v>385</v>
      </c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</row>
    <row r="128" spans="1:38" x14ac:dyDescent="0.2">
      <c r="A128" s="133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>
        <v>16</v>
      </c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</row>
    <row r="129" spans="1:38" x14ac:dyDescent="0.2">
      <c r="A129" s="133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</row>
    <row r="130" spans="1:38" x14ac:dyDescent="0.2">
      <c r="A130" s="133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</row>
    <row r="131" spans="1:38" x14ac:dyDescent="0.2">
      <c r="A131" s="133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</row>
    <row r="132" spans="1:38" x14ac:dyDescent="0.2">
      <c r="A132" s="133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133"/>
      <c r="AD132" s="133"/>
      <c r="AE132" s="133"/>
      <c r="AF132" s="133"/>
      <c r="AG132" s="133"/>
      <c r="AH132" s="133"/>
      <c r="AI132" s="133"/>
      <c r="AJ132" s="133"/>
      <c r="AK132" s="133"/>
      <c r="AL132" s="133"/>
    </row>
    <row r="133" spans="1:38" x14ac:dyDescent="0.2">
      <c r="A133" s="133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133"/>
      <c r="AD133" s="133"/>
      <c r="AE133" s="133"/>
      <c r="AF133" s="133"/>
      <c r="AG133" s="133"/>
      <c r="AH133" s="133"/>
      <c r="AI133" s="133"/>
      <c r="AJ133" s="133"/>
      <c r="AK133" s="133"/>
      <c r="AL133" s="133"/>
    </row>
    <row r="134" spans="1:38" x14ac:dyDescent="0.2">
      <c r="A134" s="133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33"/>
      <c r="AK134" s="133"/>
      <c r="AL134" s="133"/>
    </row>
    <row r="135" spans="1:38" x14ac:dyDescent="0.2">
      <c r="A135" s="133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133"/>
      <c r="AD135" s="133"/>
      <c r="AE135" s="133"/>
      <c r="AF135" s="133"/>
      <c r="AG135" s="133"/>
      <c r="AH135" s="133"/>
      <c r="AI135" s="133"/>
      <c r="AJ135" s="133"/>
      <c r="AK135" s="133"/>
      <c r="AL135" s="133"/>
    </row>
    <row r="136" spans="1:38" x14ac:dyDescent="0.2">
      <c r="A136" s="133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133"/>
      <c r="AD136" s="133"/>
      <c r="AE136" s="133"/>
      <c r="AF136" s="133"/>
      <c r="AG136" s="133"/>
      <c r="AH136" s="133"/>
      <c r="AI136" s="133"/>
      <c r="AJ136" s="133"/>
      <c r="AK136" s="133"/>
      <c r="AL136" s="133"/>
    </row>
    <row r="137" spans="1:38" x14ac:dyDescent="0.2">
      <c r="A137" s="133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33"/>
      <c r="AJ137" s="133"/>
      <c r="AK137" s="133"/>
      <c r="AL137" s="133"/>
    </row>
    <row r="138" spans="1:38" x14ac:dyDescent="0.2">
      <c r="A138" s="133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133"/>
      <c r="AD138" s="133"/>
      <c r="AE138" s="133"/>
      <c r="AF138" s="133"/>
      <c r="AG138" s="133"/>
      <c r="AH138" s="133"/>
      <c r="AI138" s="133"/>
      <c r="AJ138" s="133"/>
      <c r="AK138" s="133"/>
      <c r="AL138" s="133"/>
    </row>
    <row r="139" spans="1:38" x14ac:dyDescent="0.2">
      <c r="A139" s="133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133"/>
      <c r="AD139" s="133"/>
      <c r="AE139" s="133"/>
      <c r="AF139" s="133"/>
      <c r="AG139" s="133"/>
      <c r="AH139" s="133"/>
      <c r="AI139" s="133"/>
      <c r="AJ139" s="133"/>
      <c r="AK139" s="133"/>
      <c r="AL139" s="133"/>
    </row>
    <row r="140" spans="1:38" x14ac:dyDescent="0.2">
      <c r="A140" s="133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133"/>
      <c r="AD140" s="133"/>
      <c r="AE140" s="133"/>
      <c r="AF140" s="133"/>
      <c r="AG140" s="133"/>
      <c r="AH140" s="133"/>
      <c r="AI140" s="133"/>
      <c r="AJ140" s="133"/>
      <c r="AK140" s="133"/>
      <c r="AL140" s="133"/>
    </row>
    <row r="141" spans="1:38" x14ac:dyDescent="0.2">
      <c r="A141" s="133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133"/>
      <c r="AD141" s="133"/>
      <c r="AE141" s="133"/>
      <c r="AF141" s="133"/>
      <c r="AG141" s="133"/>
      <c r="AH141" s="133"/>
      <c r="AI141" s="133"/>
      <c r="AJ141" s="133"/>
      <c r="AK141" s="133"/>
      <c r="AL141" s="133"/>
    </row>
    <row r="142" spans="1:38" x14ac:dyDescent="0.2">
      <c r="A142" s="133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133"/>
      <c r="AD142" s="133"/>
      <c r="AE142" s="133"/>
      <c r="AF142" s="133"/>
      <c r="AG142" s="133"/>
      <c r="AH142" s="133"/>
      <c r="AI142" s="133"/>
      <c r="AJ142" s="133"/>
      <c r="AK142" s="133"/>
      <c r="AL142" s="133"/>
    </row>
    <row r="143" spans="1:38" x14ac:dyDescent="0.2">
      <c r="A143" s="133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133"/>
      <c r="AD143" s="133"/>
      <c r="AE143" s="133"/>
      <c r="AF143" s="133"/>
      <c r="AG143" s="133"/>
      <c r="AH143" s="133"/>
      <c r="AI143" s="133"/>
      <c r="AJ143" s="133"/>
      <c r="AK143" s="133"/>
      <c r="AL143" s="133"/>
    </row>
    <row r="144" spans="1:38" x14ac:dyDescent="0.2">
      <c r="A144" s="133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</row>
    <row r="145" spans="1:38" x14ac:dyDescent="0.2">
      <c r="A145" s="133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133"/>
      <c r="AD145" s="133"/>
      <c r="AE145" s="133"/>
      <c r="AF145" s="133"/>
      <c r="AG145" s="133"/>
      <c r="AH145" s="133"/>
      <c r="AI145" s="133"/>
      <c r="AJ145" s="133"/>
      <c r="AK145" s="133"/>
      <c r="AL145" s="133"/>
    </row>
    <row r="146" spans="1:38" x14ac:dyDescent="0.2">
      <c r="A146" s="133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133"/>
      <c r="AD146" s="133"/>
      <c r="AE146" s="133"/>
      <c r="AF146" s="133"/>
      <c r="AG146" s="133"/>
      <c r="AH146" s="133"/>
      <c r="AI146" s="133"/>
      <c r="AJ146" s="133"/>
      <c r="AK146" s="133"/>
      <c r="AL146" s="133"/>
    </row>
    <row r="147" spans="1:38" x14ac:dyDescent="0.2">
      <c r="A147" s="133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133"/>
      <c r="AE147" s="133"/>
      <c r="AF147" s="133"/>
      <c r="AG147" s="133"/>
      <c r="AH147" s="133"/>
      <c r="AI147" s="133"/>
      <c r="AJ147" s="133"/>
      <c r="AK147" s="133"/>
      <c r="AL147" s="133"/>
    </row>
    <row r="148" spans="1:38" x14ac:dyDescent="0.2">
      <c r="A148" s="133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133"/>
      <c r="AH148" s="133"/>
      <c r="AI148" s="133"/>
      <c r="AJ148" s="133"/>
      <c r="AK148" s="133"/>
      <c r="AL148" s="133"/>
    </row>
    <row r="149" spans="1:38" x14ac:dyDescent="0.2">
      <c r="A149" s="133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33"/>
    </row>
    <row r="150" spans="1:38" x14ac:dyDescent="0.2">
      <c r="A150" s="133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133"/>
      <c r="AD150" s="133"/>
      <c r="AE150" s="133"/>
      <c r="AF150" s="133"/>
      <c r="AG150" s="133"/>
      <c r="AH150" s="133"/>
      <c r="AI150" s="133"/>
      <c r="AJ150" s="133"/>
      <c r="AK150" s="133"/>
      <c r="AL150" s="133"/>
    </row>
    <row r="151" spans="1:38" x14ac:dyDescent="0.2">
      <c r="A151" s="133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133"/>
      <c r="AD151" s="133"/>
      <c r="AE151" s="133"/>
      <c r="AF151" s="133"/>
      <c r="AG151" s="133"/>
      <c r="AH151" s="133"/>
      <c r="AI151" s="133"/>
      <c r="AJ151" s="133"/>
      <c r="AK151" s="133"/>
      <c r="AL151" s="133"/>
    </row>
    <row r="152" spans="1:38" x14ac:dyDescent="0.2">
      <c r="A152" s="133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133"/>
      <c r="AD152" s="133"/>
      <c r="AE152" s="133"/>
      <c r="AF152" s="133"/>
      <c r="AG152" s="133"/>
      <c r="AH152" s="133"/>
      <c r="AI152" s="133"/>
      <c r="AJ152" s="133"/>
      <c r="AK152" s="133"/>
      <c r="AL152" s="133"/>
    </row>
    <row r="153" spans="1:38" x14ac:dyDescent="0.2">
      <c r="A153" s="133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133"/>
      <c r="AD153" s="133"/>
      <c r="AE153" s="133"/>
      <c r="AF153" s="133"/>
      <c r="AG153" s="133"/>
      <c r="AH153" s="133"/>
      <c r="AI153" s="133"/>
      <c r="AJ153" s="133"/>
      <c r="AK153" s="133"/>
      <c r="AL153" s="133"/>
    </row>
    <row r="154" spans="1:38" x14ac:dyDescent="0.2">
      <c r="A154" s="133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133"/>
      <c r="AD154" s="133"/>
      <c r="AE154" s="133"/>
      <c r="AF154" s="133"/>
      <c r="AG154" s="133"/>
      <c r="AH154" s="133"/>
      <c r="AI154" s="133"/>
      <c r="AJ154" s="133"/>
      <c r="AK154" s="133"/>
      <c r="AL154" s="133"/>
    </row>
    <row r="155" spans="1:38" x14ac:dyDescent="0.2">
      <c r="A155" s="133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133"/>
      <c r="AD155" s="133"/>
      <c r="AE155" s="133"/>
      <c r="AF155" s="133"/>
      <c r="AG155" s="133"/>
      <c r="AH155" s="133"/>
      <c r="AI155" s="133"/>
      <c r="AJ155" s="133"/>
      <c r="AK155" s="133"/>
      <c r="AL155" s="133"/>
    </row>
    <row r="156" spans="1:38" x14ac:dyDescent="0.2">
      <c r="A156" s="133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133"/>
      <c r="AD156" s="133"/>
      <c r="AE156" s="133"/>
      <c r="AF156" s="133"/>
      <c r="AG156" s="133"/>
      <c r="AH156" s="133"/>
      <c r="AI156" s="133"/>
      <c r="AJ156" s="133"/>
      <c r="AK156" s="133"/>
      <c r="AL156" s="133"/>
    </row>
    <row r="157" spans="1:38" x14ac:dyDescent="0.2">
      <c r="A157" s="133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133"/>
      <c r="AD157" s="133"/>
      <c r="AE157" s="133"/>
      <c r="AF157" s="133"/>
      <c r="AG157" s="133"/>
      <c r="AH157" s="133"/>
      <c r="AI157" s="133"/>
      <c r="AJ157" s="133"/>
      <c r="AK157" s="133"/>
      <c r="AL157" s="133"/>
    </row>
    <row r="158" spans="1:38" x14ac:dyDescent="0.2">
      <c r="A158" s="133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133"/>
      <c r="AH158" s="133"/>
      <c r="AI158" s="133"/>
      <c r="AJ158" s="133"/>
      <c r="AK158" s="133"/>
      <c r="AL158" s="133"/>
    </row>
    <row r="159" spans="1:38" x14ac:dyDescent="0.2">
      <c r="A159" s="133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  <c r="AH159" s="133"/>
      <c r="AI159" s="133"/>
      <c r="AJ159" s="133"/>
      <c r="AK159" s="133"/>
      <c r="AL159" s="133"/>
    </row>
    <row r="160" spans="1:38" x14ac:dyDescent="0.2">
      <c r="A160" s="133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  <c r="AH160" s="133"/>
      <c r="AI160" s="133"/>
      <c r="AJ160" s="133"/>
      <c r="AK160" s="133"/>
      <c r="AL160" s="133"/>
    </row>
    <row r="161" spans="1:38" x14ac:dyDescent="0.2">
      <c r="A161" s="133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33"/>
      <c r="AK161" s="133"/>
      <c r="AL161" s="133"/>
    </row>
    <row r="162" spans="1:38" x14ac:dyDescent="0.2">
      <c r="A162" s="133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33"/>
      <c r="AK162" s="133"/>
      <c r="AL162" s="133"/>
    </row>
    <row r="163" spans="1:38" x14ac:dyDescent="0.2">
      <c r="A163" s="133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  <c r="AH163" s="133"/>
      <c r="AI163" s="133"/>
      <c r="AJ163" s="133"/>
      <c r="AK163" s="133"/>
      <c r="AL163" s="133"/>
    </row>
    <row r="164" spans="1:38" x14ac:dyDescent="0.2">
      <c r="A164" s="133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  <c r="AH164" s="133"/>
      <c r="AI164" s="133"/>
      <c r="AJ164" s="133"/>
      <c r="AK164" s="133"/>
      <c r="AL164" s="133"/>
    </row>
    <row r="165" spans="1:38" x14ac:dyDescent="0.2">
      <c r="A165" s="133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</row>
    <row r="166" spans="1:38" x14ac:dyDescent="0.2">
      <c r="A166" s="133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</row>
    <row r="167" spans="1:38" x14ac:dyDescent="0.2">
      <c r="A167" s="133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</row>
    <row r="168" spans="1:38" x14ac:dyDescent="0.2">
      <c r="A168" s="133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</row>
    <row r="169" spans="1:38" x14ac:dyDescent="0.2">
      <c r="A169" s="133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</row>
    <row r="170" spans="1:38" x14ac:dyDescent="0.2">
      <c r="A170" s="133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</row>
    <row r="171" spans="1:38" x14ac:dyDescent="0.2">
      <c r="A171" s="133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</row>
    <row r="172" spans="1:38" x14ac:dyDescent="0.2">
      <c r="A172" s="133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</row>
    <row r="173" spans="1:38" x14ac:dyDescent="0.2">
      <c r="A173" s="133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</row>
    <row r="174" spans="1:38" x14ac:dyDescent="0.2">
      <c r="A174" s="133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</row>
    <row r="175" spans="1:38" x14ac:dyDescent="0.2">
      <c r="A175" s="133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</row>
    <row r="176" spans="1:38" x14ac:dyDescent="0.2">
      <c r="A176" s="133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</row>
    <row r="177" spans="1:38" x14ac:dyDescent="0.2">
      <c r="A177" s="133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</row>
    <row r="178" spans="1:38" x14ac:dyDescent="0.2">
      <c r="A178" s="133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</row>
    <row r="179" spans="1:38" x14ac:dyDescent="0.2">
      <c r="A179" s="133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</row>
    <row r="180" spans="1:38" x14ac:dyDescent="0.2">
      <c r="A180" s="133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</row>
    <row r="181" spans="1:38" x14ac:dyDescent="0.2">
      <c r="A181" s="133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</row>
    <row r="182" spans="1:38" x14ac:dyDescent="0.2">
      <c r="A182" s="133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  <c r="AE182" s="133"/>
      <c r="AF182" s="133"/>
      <c r="AG182" s="133"/>
      <c r="AH182" s="133"/>
      <c r="AI182" s="133"/>
      <c r="AJ182" s="133"/>
      <c r="AK182" s="133"/>
      <c r="AL182" s="133"/>
    </row>
    <row r="183" spans="1:38" x14ac:dyDescent="0.2">
      <c r="A183" s="133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133"/>
      <c r="AD183" s="133"/>
      <c r="AE183" s="133"/>
      <c r="AF183" s="133"/>
      <c r="AG183" s="133"/>
      <c r="AH183" s="133"/>
      <c r="AI183" s="133"/>
      <c r="AJ183" s="133"/>
      <c r="AK183" s="133"/>
      <c r="AL183" s="133"/>
    </row>
    <row r="184" spans="1:38" x14ac:dyDescent="0.2">
      <c r="A184" s="133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133"/>
      <c r="AD184" s="133"/>
      <c r="AE184" s="133"/>
      <c r="AF184" s="133"/>
      <c r="AG184" s="133"/>
      <c r="AH184" s="133"/>
      <c r="AI184" s="133"/>
      <c r="AJ184" s="133"/>
      <c r="AK184" s="133"/>
      <c r="AL184" s="133"/>
    </row>
    <row r="185" spans="1:38" x14ac:dyDescent="0.2">
      <c r="A185" s="133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133"/>
      <c r="AD185" s="133"/>
      <c r="AE185" s="133"/>
      <c r="AF185" s="133"/>
      <c r="AG185" s="133"/>
      <c r="AH185" s="133"/>
      <c r="AI185" s="133"/>
      <c r="AJ185" s="133"/>
      <c r="AK185" s="133"/>
      <c r="AL185" s="133"/>
    </row>
    <row r="186" spans="1:38" x14ac:dyDescent="0.2">
      <c r="A186" s="133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133"/>
      <c r="AD186" s="133"/>
      <c r="AE186" s="133"/>
      <c r="AF186" s="133"/>
      <c r="AG186" s="133"/>
      <c r="AH186" s="133"/>
      <c r="AI186" s="133"/>
      <c r="AJ186" s="133"/>
      <c r="AK186" s="133"/>
      <c r="AL186" s="133"/>
    </row>
    <row r="187" spans="1:38" x14ac:dyDescent="0.2">
      <c r="A187" s="133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133"/>
      <c r="AD187" s="133"/>
      <c r="AE187" s="133"/>
      <c r="AF187" s="133"/>
      <c r="AG187" s="133"/>
      <c r="AH187" s="133"/>
      <c r="AI187" s="133"/>
      <c r="AJ187" s="133"/>
      <c r="AK187" s="133"/>
      <c r="AL187" s="133"/>
    </row>
    <row r="188" spans="1:38" x14ac:dyDescent="0.2">
      <c r="A188" s="133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133"/>
      <c r="AD188" s="133"/>
      <c r="AE188" s="133"/>
      <c r="AF188" s="133"/>
      <c r="AG188" s="133"/>
      <c r="AH188" s="133"/>
      <c r="AI188" s="133"/>
      <c r="AJ188" s="133"/>
      <c r="AK188" s="133"/>
      <c r="AL188" s="133"/>
    </row>
    <row r="189" spans="1:38" x14ac:dyDescent="0.2">
      <c r="A189" s="133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133"/>
      <c r="AD189" s="133"/>
      <c r="AE189" s="133"/>
      <c r="AF189" s="133"/>
      <c r="AG189" s="133"/>
      <c r="AH189" s="133"/>
      <c r="AI189" s="133"/>
      <c r="AJ189" s="133"/>
      <c r="AK189" s="133"/>
      <c r="AL189" s="133"/>
    </row>
    <row r="190" spans="1:38" x14ac:dyDescent="0.2">
      <c r="A190" s="133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133"/>
      <c r="AD190" s="133"/>
      <c r="AE190" s="133"/>
      <c r="AF190" s="133"/>
      <c r="AG190" s="133"/>
      <c r="AH190" s="133"/>
      <c r="AI190" s="133"/>
      <c r="AJ190" s="133"/>
      <c r="AK190" s="133"/>
      <c r="AL190" s="133"/>
    </row>
    <row r="191" spans="1:38" x14ac:dyDescent="0.2">
      <c r="A191" s="133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133"/>
      <c r="AD191" s="133"/>
      <c r="AE191" s="133"/>
      <c r="AF191" s="133"/>
      <c r="AG191" s="133"/>
      <c r="AH191" s="133"/>
      <c r="AI191" s="133"/>
      <c r="AJ191" s="133"/>
      <c r="AK191" s="133"/>
      <c r="AL191" s="133"/>
    </row>
    <row r="192" spans="1:38" x14ac:dyDescent="0.2">
      <c r="A192" s="133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133"/>
      <c r="AD192" s="133"/>
      <c r="AE192" s="133"/>
      <c r="AF192" s="133"/>
      <c r="AG192" s="133"/>
      <c r="AH192" s="133"/>
      <c r="AI192" s="133"/>
      <c r="AJ192" s="133"/>
      <c r="AK192" s="133"/>
      <c r="AL192" s="133"/>
    </row>
    <row r="193" spans="1:38" x14ac:dyDescent="0.2">
      <c r="A193" s="133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  <c r="AE193" s="133"/>
      <c r="AF193" s="133"/>
      <c r="AG193" s="133"/>
      <c r="AH193" s="133"/>
      <c r="AI193" s="133"/>
      <c r="AJ193" s="133"/>
      <c r="AK193" s="133"/>
      <c r="AL193" s="133"/>
    </row>
    <row r="194" spans="1:38" x14ac:dyDescent="0.2">
      <c r="A194" s="133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133"/>
      <c r="AD194" s="133"/>
      <c r="AE194" s="133"/>
      <c r="AF194" s="133"/>
      <c r="AG194" s="133"/>
      <c r="AH194" s="133"/>
      <c r="AI194" s="133"/>
      <c r="AJ194" s="133"/>
      <c r="AK194" s="133"/>
      <c r="AL194" s="133"/>
    </row>
    <row r="195" spans="1:38" x14ac:dyDescent="0.2">
      <c r="A195" s="133"/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133"/>
      <c r="AD195" s="133"/>
      <c r="AE195" s="133"/>
      <c r="AF195" s="133"/>
      <c r="AG195" s="133"/>
      <c r="AH195" s="133"/>
      <c r="AI195" s="133"/>
      <c r="AJ195" s="133"/>
      <c r="AK195" s="133"/>
      <c r="AL195" s="133"/>
    </row>
    <row r="196" spans="1:38" x14ac:dyDescent="0.2">
      <c r="A196" s="133"/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133"/>
      <c r="AD196" s="133"/>
      <c r="AE196" s="133"/>
      <c r="AF196" s="133"/>
      <c r="AG196" s="133"/>
      <c r="AH196" s="133"/>
      <c r="AI196" s="133"/>
      <c r="AJ196" s="133"/>
      <c r="AK196" s="133"/>
      <c r="AL196" s="133"/>
    </row>
    <row r="197" spans="1:38" x14ac:dyDescent="0.2">
      <c r="A197" s="133"/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133"/>
      <c r="AD197" s="133"/>
      <c r="AE197" s="133"/>
      <c r="AF197" s="133"/>
      <c r="AG197" s="133"/>
      <c r="AH197" s="133"/>
      <c r="AI197" s="133"/>
      <c r="AJ197" s="133"/>
      <c r="AK197" s="133"/>
      <c r="AL197" s="133"/>
    </row>
    <row r="198" spans="1:38" x14ac:dyDescent="0.2">
      <c r="A198" s="133"/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  <c r="AC198" s="133"/>
      <c r="AD198" s="133"/>
      <c r="AE198" s="133"/>
      <c r="AF198" s="133"/>
      <c r="AG198" s="133"/>
      <c r="AH198" s="133"/>
      <c r="AI198" s="133"/>
      <c r="AJ198" s="133"/>
      <c r="AK198" s="133"/>
      <c r="AL198" s="133"/>
    </row>
    <row r="199" spans="1:38" x14ac:dyDescent="0.2">
      <c r="A199" s="133"/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  <c r="AC199" s="133"/>
      <c r="AD199" s="133"/>
      <c r="AE199" s="133"/>
      <c r="AF199" s="133"/>
      <c r="AG199" s="133"/>
      <c r="AH199" s="133"/>
      <c r="AI199" s="133"/>
      <c r="AJ199" s="133"/>
      <c r="AK199" s="133"/>
      <c r="AL199" s="133"/>
    </row>
    <row r="200" spans="1:38" x14ac:dyDescent="0.2">
      <c r="A200" s="133"/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  <c r="AC200" s="133"/>
      <c r="AD200" s="133"/>
      <c r="AE200" s="133"/>
      <c r="AF200" s="133"/>
      <c r="AG200" s="133"/>
      <c r="AH200" s="133"/>
      <c r="AI200" s="133"/>
      <c r="AJ200" s="133"/>
      <c r="AK200" s="133"/>
      <c r="AL200" s="133"/>
    </row>
    <row r="201" spans="1:38" x14ac:dyDescent="0.2">
      <c r="A201" s="133"/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  <c r="AC201" s="133"/>
      <c r="AD201" s="133"/>
      <c r="AE201" s="133"/>
      <c r="AF201" s="133"/>
      <c r="AG201" s="133"/>
      <c r="AH201" s="133"/>
      <c r="AI201" s="133"/>
      <c r="AJ201" s="133"/>
      <c r="AK201" s="133"/>
      <c r="AL201" s="133"/>
    </row>
    <row r="202" spans="1:38" x14ac:dyDescent="0.2">
      <c r="A202" s="133"/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3"/>
      <c r="AD202" s="133"/>
      <c r="AE202" s="133"/>
      <c r="AF202" s="133"/>
      <c r="AG202" s="133"/>
      <c r="AH202" s="133"/>
      <c r="AI202" s="133"/>
      <c r="AJ202" s="133"/>
      <c r="AK202" s="133"/>
      <c r="AL202" s="133"/>
    </row>
    <row r="203" spans="1:38" x14ac:dyDescent="0.2">
      <c r="A203" s="133"/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133"/>
      <c r="AH203" s="133"/>
      <c r="AI203" s="133"/>
      <c r="AJ203" s="133"/>
      <c r="AK203" s="133"/>
      <c r="AL203" s="133"/>
    </row>
    <row r="204" spans="1:38" x14ac:dyDescent="0.2">
      <c r="A204" s="133"/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133"/>
      <c r="AD204" s="133"/>
      <c r="AE204" s="133"/>
      <c r="AF204" s="133"/>
      <c r="AG204" s="133"/>
      <c r="AH204" s="133"/>
      <c r="AI204" s="133"/>
      <c r="AJ204" s="133"/>
      <c r="AK204" s="133"/>
      <c r="AL204" s="133"/>
    </row>
    <row r="205" spans="1:38" x14ac:dyDescent="0.2">
      <c r="A205" s="133"/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  <c r="AC205" s="133"/>
      <c r="AD205" s="133"/>
      <c r="AE205" s="133"/>
      <c r="AF205" s="133"/>
      <c r="AG205" s="133"/>
      <c r="AH205" s="133"/>
      <c r="AI205" s="133"/>
      <c r="AJ205" s="133"/>
      <c r="AK205" s="133"/>
      <c r="AL205" s="133"/>
    </row>
    <row r="206" spans="1:38" x14ac:dyDescent="0.2">
      <c r="A206" s="133"/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  <c r="AC206" s="133"/>
      <c r="AD206" s="133"/>
      <c r="AE206" s="133"/>
      <c r="AF206" s="133"/>
      <c r="AG206" s="133"/>
      <c r="AH206" s="133"/>
      <c r="AI206" s="133"/>
      <c r="AJ206" s="133"/>
      <c r="AK206" s="133"/>
      <c r="AL206" s="133"/>
    </row>
    <row r="207" spans="1:38" x14ac:dyDescent="0.2">
      <c r="A207" s="133"/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133"/>
      <c r="AD207" s="133"/>
      <c r="AE207" s="133"/>
      <c r="AF207" s="133"/>
      <c r="AG207" s="133"/>
      <c r="AH207" s="133"/>
      <c r="AI207" s="133"/>
      <c r="AJ207" s="133"/>
      <c r="AK207" s="133"/>
      <c r="AL207" s="133"/>
    </row>
    <row r="208" spans="1:38" x14ac:dyDescent="0.2">
      <c r="A208" s="133"/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  <c r="AC208" s="133"/>
      <c r="AD208" s="133"/>
      <c r="AE208" s="133"/>
      <c r="AF208" s="133"/>
      <c r="AG208" s="133"/>
      <c r="AH208" s="133"/>
      <c r="AI208" s="133"/>
      <c r="AJ208" s="133"/>
      <c r="AK208" s="133"/>
      <c r="AL208" s="133"/>
    </row>
    <row r="209" spans="1:38" x14ac:dyDescent="0.2">
      <c r="A209" s="133"/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133"/>
      <c r="AD209" s="133"/>
      <c r="AE209" s="133"/>
      <c r="AF209" s="133"/>
      <c r="AG209" s="133"/>
      <c r="AH209" s="133"/>
      <c r="AI209" s="133"/>
      <c r="AJ209" s="133"/>
      <c r="AK209" s="133"/>
      <c r="AL209" s="133"/>
    </row>
    <row r="210" spans="1:38" x14ac:dyDescent="0.2">
      <c r="A210" s="133"/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133"/>
      <c r="AD210" s="133"/>
      <c r="AE210" s="133"/>
      <c r="AF210" s="133"/>
      <c r="AG210" s="133"/>
      <c r="AH210" s="133"/>
      <c r="AI210" s="133"/>
      <c r="AJ210" s="133"/>
      <c r="AK210" s="133"/>
      <c r="AL210" s="133"/>
    </row>
    <row r="211" spans="1:38" x14ac:dyDescent="0.2">
      <c r="A211" s="133"/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133"/>
      <c r="AD211" s="133"/>
      <c r="AE211" s="133"/>
      <c r="AF211" s="133"/>
      <c r="AG211" s="133"/>
      <c r="AH211" s="133"/>
      <c r="AI211" s="133"/>
      <c r="AJ211" s="133"/>
      <c r="AK211" s="133"/>
      <c r="AL211" s="133"/>
    </row>
    <row r="212" spans="1:38" x14ac:dyDescent="0.2">
      <c r="A212" s="133"/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  <c r="AE212" s="133"/>
      <c r="AF212" s="133"/>
      <c r="AG212" s="133"/>
      <c r="AH212" s="133"/>
      <c r="AI212" s="133"/>
      <c r="AJ212" s="133"/>
      <c r="AK212" s="133"/>
      <c r="AL212" s="133"/>
    </row>
    <row r="213" spans="1:38" x14ac:dyDescent="0.2">
      <c r="A213" s="133"/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  <c r="AC213" s="133"/>
      <c r="AD213" s="133"/>
      <c r="AE213" s="133"/>
      <c r="AF213" s="133"/>
      <c r="AG213" s="133"/>
      <c r="AH213" s="133"/>
      <c r="AI213" s="133"/>
      <c r="AJ213" s="133"/>
      <c r="AK213" s="133"/>
      <c r="AL213" s="133"/>
    </row>
    <row r="214" spans="1:38" x14ac:dyDescent="0.2">
      <c r="A214" s="133"/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  <c r="AE214" s="133"/>
      <c r="AF214" s="133"/>
      <c r="AG214" s="133"/>
      <c r="AH214" s="133"/>
      <c r="AI214" s="133"/>
      <c r="AJ214" s="133"/>
      <c r="AK214" s="133"/>
      <c r="AL214" s="133"/>
    </row>
    <row r="215" spans="1:38" x14ac:dyDescent="0.2">
      <c r="A215" s="133"/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133"/>
    </row>
    <row r="216" spans="1:38" x14ac:dyDescent="0.2">
      <c r="A216" s="133"/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133"/>
    </row>
    <row r="217" spans="1:38" x14ac:dyDescent="0.2">
      <c r="A217" s="133"/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  <c r="AC217" s="133"/>
      <c r="AD217" s="133"/>
      <c r="AE217" s="133"/>
      <c r="AF217" s="133"/>
      <c r="AG217" s="133"/>
      <c r="AH217" s="133"/>
      <c r="AI217" s="133"/>
      <c r="AJ217" s="133"/>
      <c r="AK217" s="133"/>
      <c r="AL217" s="133"/>
    </row>
    <row r="218" spans="1:38" x14ac:dyDescent="0.2">
      <c r="A218" s="133"/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  <c r="AC218" s="133"/>
      <c r="AD218" s="133"/>
      <c r="AE218" s="133"/>
      <c r="AF218" s="133"/>
      <c r="AG218" s="133"/>
      <c r="AH218" s="133"/>
      <c r="AI218" s="133"/>
      <c r="AJ218" s="133"/>
      <c r="AK218" s="133"/>
      <c r="AL218" s="133"/>
    </row>
    <row r="219" spans="1:38" x14ac:dyDescent="0.2">
      <c r="A219" s="133"/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  <c r="AC219" s="133"/>
      <c r="AD219" s="133"/>
      <c r="AE219" s="133"/>
      <c r="AF219" s="133"/>
      <c r="AG219" s="133"/>
      <c r="AH219" s="133"/>
      <c r="AI219" s="133"/>
      <c r="AJ219" s="133"/>
      <c r="AK219" s="133"/>
      <c r="AL219" s="133"/>
    </row>
    <row r="220" spans="1:38" x14ac:dyDescent="0.2">
      <c r="A220" s="133"/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  <c r="AE220" s="133"/>
      <c r="AF220" s="133"/>
      <c r="AG220" s="133"/>
      <c r="AH220" s="133"/>
      <c r="AI220" s="133"/>
      <c r="AJ220" s="133"/>
      <c r="AK220" s="133"/>
      <c r="AL220" s="133"/>
    </row>
    <row r="221" spans="1:38" x14ac:dyDescent="0.2">
      <c r="A221" s="133"/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133"/>
      <c r="AH221" s="133"/>
      <c r="AI221" s="133"/>
      <c r="AJ221" s="133"/>
      <c r="AK221" s="133"/>
      <c r="AL221" s="133"/>
    </row>
    <row r="222" spans="1:38" x14ac:dyDescent="0.2">
      <c r="A222" s="133"/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  <c r="AC222" s="133"/>
      <c r="AD222" s="133"/>
      <c r="AE222" s="133"/>
      <c r="AF222" s="133"/>
      <c r="AG222" s="133"/>
      <c r="AH222" s="133"/>
      <c r="AI222" s="133"/>
      <c r="AJ222" s="133"/>
      <c r="AK222" s="133"/>
      <c r="AL222" s="133"/>
    </row>
    <row r="223" spans="1:38" x14ac:dyDescent="0.2">
      <c r="A223" s="133"/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  <c r="AC223" s="133"/>
      <c r="AD223" s="133"/>
      <c r="AE223" s="133"/>
      <c r="AF223" s="133"/>
      <c r="AG223" s="133"/>
      <c r="AH223" s="133"/>
      <c r="AI223" s="133"/>
      <c r="AJ223" s="133"/>
      <c r="AK223" s="133"/>
      <c r="AL223" s="133"/>
    </row>
    <row r="224" spans="1:38" x14ac:dyDescent="0.2">
      <c r="A224" s="133"/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33"/>
      <c r="AK224" s="133"/>
      <c r="AL224" s="133"/>
    </row>
    <row r="225" spans="1:38" x14ac:dyDescent="0.2">
      <c r="A225" s="133"/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  <c r="AC225" s="133"/>
      <c r="AD225" s="133"/>
      <c r="AE225" s="133"/>
      <c r="AF225" s="133"/>
      <c r="AG225" s="133"/>
      <c r="AH225" s="133"/>
      <c r="AI225" s="133"/>
      <c r="AJ225" s="133"/>
      <c r="AK225" s="133"/>
      <c r="AL225" s="133"/>
    </row>
    <row r="226" spans="1:38" x14ac:dyDescent="0.2">
      <c r="A226" s="133"/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  <c r="AC226" s="133"/>
      <c r="AD226" s="133"/>
      <c r="AE226" s="133"/>
      <c r="AF226" s="133"/>
      <c r="AG226" s="133"/>
      <c r="AH226" s="133"/>
      <c r="AI226" s="133"/>
      <c r="AJ226" s="133"/>
      <c r="AK226" s="133"/>
      <c r="AL226" s="13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E1252-A8D7-404B-A76C-BA6A8B373D21}">
  <dimension ref="A1:X226"/>
  <sheetViews>
    <sheetView tabSelected="1" workbookViewId="0">
      <selection activeCell="I51" sqref="I51"/>
    </sheetView>
  </sheetViews>
  <sheetFormatPr baseColWidth="10" defaultRowHeight="16" x14ac:dyDescent="0.2"/>
  <cols>
    <col min="1" max="1" width="17" customWidth="1"/>
    <col min="2" max="2" width="7" bestFit="1" customWidth="1"/>
    <col min="3" max="3" width="15.1640625" bestFit="1" customWidth="1"/>
    <col min="4" max="4" width="16" bestFit="1" customWidth="1"/>
    <col min="5" max="5" width="19.1640625" bestFit="1" customWidth="1"/>
    <col min="6" max="6" width="18.1640625" bestFit="1" customWidth="1"/>
    <col min="8" max="8" width="20" bestFit="1" customWidth="1"/>
    <col min="9" max="9" width="53.5" bestFit="1" customWidth="1"/>
    <col min="10" max="14" width="3.1640625" bestFit="1" customWidth="1"/>
    <col min="15" max="15" width="6.6640625" bestFit="1" customWidth="1"/>
    <col min="16" max="16" width="5.83203125" bestFit="1" customWidth="1"/>
    <col min="17" max="17" width="11.83203125" bestFit="1" customWidth="1"/>
  </cols>
  <sheetData>
    <row r="1" spans="1:24" x14ac:dyDescent="0.2">
      <c r="A1" s="133" t="s">
        <v>269</v>
      </c>
      <c r="B1" s="133" t="s">
        <v>276</v>
      </c>
      <c r="C1" s="133" t="s">
        <v>277</v>
      </c>
      <c r="D1" s="133" t="s">
        <v>278</v>
      </c>
      <c r="E1" s="133" t="s">
        <v>279</v>
      </c>
      <c r="F1" s="133" t="s">
        <v>280</v>
      </c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</row>
    <row r="2" spans="1:24" x14ac:dyDescent="0.2">
      <c r="A2" s="135">
        <v>12</v>
      </c>
      <c r="B2" s="133" t="s">
        <v>286</v>
      </c>
      <c r="C2" s="133" t="s">
        <v>287</v>
      </c>
      <c r="D2" s="133" t="s">
        <v>288</v>
      </c>
      <c r="E2" s="133" t="s">
        <v>289</v>
      </c>
      <c r="F2" s="133" t="s">
        <v>290</v>
      </c>
      <c r="G2" s="133"/>
      <c r="H2" s="139" t="s">
        <v>386</v>
      </c>
      <c r="I2" t="s">
        <v>389</v>
      </c>
      <c r="R2" s="133"/>
      <c r="S2" s="133"/>
      <c r="T2" s="133"/>
      <c r="U2" s="133"/>
      <c r="V2" s="133"/>
      <c r="W2" s="133"/>
      <c r="X2" s="133"/>
    </row>
    <row r="3" spans="1:24" x14ac:dyDescent="0.2">
      <c r="A3" s="135">
        <v>12</v>
      </c>
      <c r="B3" s="133" t="s">
        <v>286</v>
      </c>
      <c r="C3" s="133" t="s">
        <v>287</v>
      </c>
      <c r="D3" s="133" t="s">
        <v>296</v>
      </c>
      <c r="E3" s="133" t="s">
        <v>289</v>
      </c>
      <c r="F3" s="133" t="s">
        <v>290</v>
      </c>
      <c r="G3" s="133"/>
      <c r="H3" s="140" t="s">
        <v>286</v>
      </c>
      <c r="I3" s="65">
        <v>16.025974025974026</v>
      </c>
      <c r="R3" s="133"/>
      <c r="S3" s="133"/>
      <c r="T3" s="133"/>
      <c r="U3" s="133"/>
      <c r="V3" s="133"/>
      <c r="W3" s="133"/>
      <c r="X3" s="133"/>
    </row>
    <row r="4" spans="1:24" x14ac:dyDescent="0.2">
      <c r="A4" s="135">
        <v>12</v>
      </c>
      <c r="B4" s="133" t="s">
        <v>286</v>
      </c>
      <c r="C4" s="133" t="s">
        <v>287</v>
      </c>
      <c r="D4" s="133" t="s">
        <v>288</v>
      </c>
      <c r="E4" s="133" t="s">
        <v>289</v>
      </c>
      <c r="F4" s="133" t="s">
        <v>290</v>
      </c>
      <c r="G4" s="133"/>
      <c r="H4" s="140" t="s">
        <v>305</v>
      </c>
      <c r="I4" s="65">
        <v>15.791666666666666</v>
      </c>
      <c r="R4" s="133"/>
      <c r="S4" s="133"/>
      <c r="T4" s="133"/>
      <c r="U4" s="133"/>
      <c r="V4" s="133"/>
      <c r="W4" s="133"/>
      <c r="X4" s="133"/>
    </row>
    <row r="5" spans="1:24" x14ac:dyDescent="0.2">
      <c r="A5" s="135">
        <v>10</v>
      </c>
      <c r="B5" s="133" t="s">
        <v>286</v>
      </c>
      <c r="C5" s="133" t="s">
        <v>287</v>
      </c>
      <c r="D5" s="133" t="s">
        <v>302</v>
      </c>
      <c r="E5" s="133" t="s">
        <v>289</v>
      </c>
      <c r="F5" s="133" t="s">
        <v>290</v>
      </c>
      <c r="G5" s="133"/>
      <c r="H5" s="140" t="s">
        <v>387</v>
      </c>
      <c r="I5">
        <v>16</v>
      </c>
      <c r="R5" s="133"/>
      <c r="S5" s="133"/>
      <c r="T5" s="133"/>
      <c r="U5" s="133"/>
      <c r="V5" s="133"/>
      <c r="W5" s="133"/>
      <c r="X5" s="133"/>
    </row>
    <row r="6" spans="1:24" x14ac:dyDescent="0.2">
      <c r="A6" s="135">
        <v>14</v>
      </c>
      <c r="B6" s="133" t="s">
        <v>305</v>
      </c>
      <c r="C6" s="133" t="s">
        <v>306</v>
      </c>
      <c r="D6" s="133" t="s">
        <v>288</v>
      </c>
      <c r="E6" s="133" t="s">
        <v>307</v>
      </c>
      <c r="F6" s="133" t="s">
        <v>308</v>
      </c>
      <c r="G6" s="133"/>
      <c r="H6" s="140" t="s">
        <v>388</v>
      </c>
      <c r="I6">
        <v>15.936507936507937</v>
      </c>
      <c r="R6" s="133"/>
      <c r="S6" s="133"/>
      <c r="T6" s="133"/>
      <c r="U6" s="133"/>
      <c r="V6" s="133"/>
      <c r="W6" s="133"/>
      <c r="X6" s="133"/>
    </row>
    <row r="7" spans="1:24" x14ac:dyDescent="0.2">
      <c r="A7" s="135">
        <v>14</v>
      </c>
      <c r="B7" s="133" t="s">
        <v>305</v>
      </c>
      <c r="C7" s="133" t="s">
        <v>287</v>
      </c>
      <c r="D7" s="133" t="s">
        <v>302</v>
      </c>
      <c r="E7" s="133" t="s">
        <v>289</v>
      </c>
      <c r="F7" s="133" t="s">
        <v>290</v>
      </c>
      <c r="G7" s="133"/>
      <c r="R7" s="133"/>
      <c r="S7" s="133"/>
      <c r="T7" s="133"/>
      <c r="U7" s="133"/>
      <c r="V7" s="133"/>
      <c r="W7" s="133"/>
      <c r="X7" s="133"/>
    </row>
    <row r="8" spans="1:24" x14ac:dyDescent="0.2">
      <c r="A8" s="135">
        <v>10</v>
      </c>
      <c r="B8" s="133" t="s">
        <v>286</v>
      </c>
      <c r="C8" s="133" t="s">
        <v>314</v>
      </c>
      <c r="D8" s="133" t="s">
        <v>288</v>
      </c>
      <c r="E8" s="133" t="s">
        <v>315</v>
      </c>
      <c r="F8" s="133" t="s">
        <v>316</v>
      </c>
      <c r="G8" s="133"/>
      <c r="H8" s="139" t="s">
        <v>386</v>
      </c>
      <c r="I8" t="s">
        <v>389</v>
      </c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</row>
    <row r="9" spans="1:24" x14ac:dyDescent="0.2">
      <c r="A9" s="135">
        <v>14</v>
      </c>
      <c r="B9" s="133" t="s">
        <v>305</v>
      </c>
      <c r="C9" s="133" t="s">
        <v>314</v>
      </c>
      <c r="D9" s="133" t="s">
        <v>296</v>
      </c>
      <c r="E9" s="133" t="s">
        <v>315</v>
      </c>
      <c r="F9" s="133" t="s">
        <v>290</v>
      </c>
      <c r="G9" s="133"/>
      <c r="H9" s="140" t="s">
        <v>287</v>
      </c>
      <c r="I9" s="65">
        <v>14.931034482758621</v>
      </c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</row>
    <row r="10" spans="1:24" x14ac:dyDescent="0.2">
      <c r="A10" s="135">
        <v>14</v>
      </c>
      <c r="B10" s="133" t="s">
        <v>305</v>
      </c>
      <c r="C10" s="133" t="s">
        <v>314</v>
      </c>
      <c r="D10" s="133" t="s">
        <v>296</v>
      </c>
      <c r="E10" s="133" t="s">
        <v>315</v>
      </c>
      <c r="F10" s="133" t="s">
        <v>290</v>
      </c>
      <c r="G10" s="133"/>
      <c r="H10" s="140" t="s">
        <v>314</v>
      </c>
      <c r="I10" s="65">
        <v>16.826086956521738</v>
      </c>
      <c r="K10" s="138"/>
      <c r="L10" s="138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</row>
    <row r="11" spans="1:24" x14ac:dyDescent="0.2">
      <c r="A11" s="135">
        <v>16</v>
      </c>
      <c r="B11" s="133" t="s">
        <v>286</v>
      </c>
      <c r="C11" s="133" t="s">
        <v>306</v>
      </c>
      <c r="D11" s="133" t="s">
        <v>288</v>
      </c>
      <c r="E11" s="133" t="s">
        <v>323</v>
      </c>
      <c r="F11" s="133" t="s">
        <v>316</v>
      </c>
      <c r="G11" s="133"/>
      <c r="H11" s="140" t="s">
        <v>342</v>
      </c>
      <c r="I11" s="65">
        <v>17.714285714285715</v>
      </c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33"/>
      <c r="X11" s="133"/>
    </row>
    <row r="12" spans="1:24" x14ac:dyDescent="0.2">
      <c r="A12" s="135">
        <v>12</v>
      </c>
      <c r="B12" s="133" t="s">
        <v>286</v>
      </c>
      <c r="C12" s="133" t="s">
        <v>314</v>
      </c>
      <c r="D12" s="133" t="s">
        <v>296</v>
      </c>
      <c r="E12" s="133" t="s">
        <v>315</v>
      </c>
      <c r="F12" s="133" t="s">
        <v>290</v>
      </c>
      <c r="G12" s="133"/>
      <c r="H12" s="140" t="s">
        <v>355</v>
      </c>
      <c r="I12" s="65">
        <v>17.142857142857142</v>
      </c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</row>
    <row r="13" spans="1:24" x14ac:dyDescent="0.2">
      <c r="A13" s="135">
        <v>14</v>
      </c>
      <c r="B13" s="133" t="s">
        <v>286</v>
      </c>
      <c r="C13" s="133" t="s">
        <v>287</v>
      </c>
      <c r="D13" s="133" t="s">
        <v>296</v>
      </c>
      <c r="E13" s="133" t="s">
        <v>289</v>
      </c>
      <c r="F13" s="133" t="s">
        <v>290</v>
      </c>
      <c r="G13" s="133"/>
      <c r="H13" s="140" t="s">
        <v>306</v>
      </c>
      <c r="I13" s="65">
        <v>15.428571428571429</v>
      </c>
      <c r="K13" s="136"/>
      <c r="L13" s="137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</row>
    <row r="14" spans="1:24" x14ac:dyDescent="0.2">
      <c r="A14" s="135">
        <v>12</v>
      </c>
      <c r="B14" s="133" t="s">
        <v>305</v>
      </c>
      <c r="C14" s="133" t="s">
        <v>287</v>
      </c>
      <c r="D14" s="133" t="s">
        <v>288</v>
      </c>
      <c r="E14" s="133" t="s">
        <v>289</v>
      </c>
      <c r="F14" s="133" t="s">
        <v>290</v>
      </c>
      <c r="G14" s="133"/>
      <c r="H14" s="140" t="s">
        <v>387</v>
      </c>
      <c r="I14">
        <v>16</v>
      </c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</row>
    <row r="15" spans="1:24" x14ac:dyDescent="0.2">
      <c r="A15" s="135">
        <v>16</v>
      </c>
      <c r="B15" s="133" t="s">
        <v>286</v>
      </c>
      <c r="C15" s="133" t="s">
        <v>287</v>
      </c>
      <c r="D15" s="133" t="s">
        <v>296</v>
      </c>
      <c r="E15" s="133" t="s">
        <v>289</v>
      </c>
      <c r="F15" s="133" t="s">
        <v>290</v>
      </c>
      <c r="G15" s="133"/>
      <c r="H15" s="140" t="s">
        <v>388</v>
      </c>
      <c r="I15">
        <v>15.936507936507937</v>
      </c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</row>
    <row r="16" spans="1:24" x14ac:dyDescent="0.2">
      <c r="A16" s="135">
        <v>16</v>
      </c>
      <c r="B16" s="133" t="s">
        <v>286</v>
      </c>
      <c r="C16" s="133" t="s">
        <v>314</v>
      </c>
      <c r="D16" s="133" t="s">
        <v>296</v>
      </c>
      <c r="E16" s="133" t="s">
        <v>315</v>
      </c>
      <c r="F16" s="133" t="s">
        <v>290</v>
      </c>
      <c r="G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</row>
    <row r="17" spans="1:24" x14ac:dyDescent="0.2">
      <c r="A17" s="135">
        <v>14</v>
      </c>
      <c r="B17" s="133" t="s">
        <v>286</v>
      </c>
      <c r="C17" s="133" t="s">
        <v>287</v>
      </c>
      <c r="D17" s="133" t="s">
        <v>296</v>
      </c>
      <c r="E17" s="133" t="s">
        <v>289</v>
      </c>
      <c r="F17" s="133" t="s">
        <v>290</v>
      </c>
      <c r="G17" s="133"/>
      <c r="H17" s="139" t="s">
        <v>386</v>
      </c>
      <c r="I17" t="s">
        <v>389</v>
      </c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</row>
    <row r="18" spans="1:24" x14ac:dyDescent="0.2">
      <c r="A18" s="135">
        <v>14</v>
      </c>
      <c r="B18" s="133" t="s">
        <v>286</v>
      </c>
      <c r="C18" s="133" t="s">
        <v>287</v>
      </c>
      <c r="D18" s="133" t="s">
        <v>302</v>
      </c>
      <c r="E18" s="133" t="s">
        <v>289</v>
      </c>
      <c r="F18" s="133" t="s">
        <v>290</v>
      </c>
      <c r="G18" s="133"/>
      <c r="H18" s="140" t="s">
        <v>360</v>
      </c>
      <c r="I18" s="65">
        <v>17</v>
      </c>
      <c r="K18" s="138"/>
      <c r="L18" s="138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</row>
    <row r="19" spans="1:24" x14ac:dyDescent="0.2">
      <c r="A19" s="135">
        <v>14</v>
      </c>
      <c r="B19" s="133" t="s">
        <v>286</v>
      </c>
      <c r="C19" s="133" t="s">
        <v>287</v>
      </c>
      <c r="D19" s="133" t="s">
        <v>330</v>
      </c>
      <c r="E19" s="133" t="s">
        <v>289</v>
      </c>
      <c r="F19" s="133" t="s">
        <v>290</v>
      </c>
      <c r="G19" s="133"/>
      <c r="H19" s="140" t="s">
        <v>296</v>
      </c>
      <c r="I19" s="65">
        <v>16.289473684210527</v>
      </c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</row>
    <row r="20" spans="1:24" x14ac:dyDescent="0.2">
      <c r="A20" s="135">
        <v>16</v>
      </c>
      <c r="B20" s="133" t="s">
        <v>305</v>
      </c>
      <c r="C20" s="133" t="s">
        <v>287</v>
      </c>
      <c r="D20" s="133" t="s">
        <v>296</v>
      </c>
      <c r="E20" s="133" t="s">
        <v>289</v>
      </c>
      <c r="F20" s="133" t="s">
        <v>290</v>
      </c>
      <c r="G20" s="133"/>
      <c r="H20" s="140" t="s">
        <v>370</v>
      </c>
      <c r="I20" s="65">
        <v>16</v>
      </c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</row>
    <row r="21" spans="1:24" x14ac:dyDescent="0.2">
      <c r="A21" s="135">
        <v>16</v>
      </c>
      <c r="B21" s="133" t="s">
        <v>286</v>
      </c>
      <c r="C21" s="133" t="s">
        <v>287</v>
      </c>
      <c r="D21" s="133" t="s">
        <v>296</v>
      </c>
      <c r="E21" s="133" t="s">
        <v>315</v>
      </c>
      <c r="F21" s="133" t="s">
        <v>290</v>
      </c>
      <c r="G21" s="133"/>
      <c r="H21" s="140" t="s">
        <v>288</v>
      </c>
      <c r="I21" s="65">
        <v>16.074074074074073</v>
      </c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</row>
    <row r="22" spans="1:24" x14ac:dyDescent="0.2">
      <c r="A22" s="135">
        <v>16</v>
      </c>
      <c r="B22" s="133" t="s">
        <v>286</v>
      </c>
      <c r="C22" s="133" t="s">
        <v>314</v>
      </c>
      <c r="D22" s="133" t="s">
        <v>296</v>
      </c>
      <c r="E22" s="133" t="s">
        <v>315</v>
      </c>
      <c r="F22" s="133" t="s">
        <v>290</v>
      </c>
      <c r="G22" s="133"/>
      <c r="H22" s="140" t="s">
        <v>330</v>
      </c>
      <c r="I22" s="65">
        <v>14</v>
      </c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</row>
    <row r="23" spans="1:24" x14ac:dyDescent="0.2">
      <c r="A23" s="135">
        <v>16</v>
      </c>
      <c r="B23" s="133" t="s">
        <v>286</v>
      </c>
      <c r="C23" s="133" t="s">
        <v>314</v>
      </c>
      <c r="D23" s="133" t="s">
        <v>296</v>
      </c>
      <c r="E23" s="133" t="s">
        <v>315</v>
      </c>
      <c r="F23" s="133" t="s">
        <v>290</v>
      </c>
      <c r="G23" s="133"/>
      <c r="H23" s="140" t="s">
        <v>344</v>
      </c>
      <c r="I23" s="65">
        <v>12</v>
      </c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</row>
    <row r="24" spans="1:24" x14ac:dyDescent="0.2">
      <c r="A24" s="135">
        <v>14</v>
      </c>
      <c r="B24" s="133" t="s">
        <v>305</v>
      </c>
      <c r="C24" s="133" t="s">
        <v>287</v>
      </c>
      <c r="D24" s="133" t="s">
        <v>302</v>
      </c>
      <c r="E24" s="133" t="s">
        <v>289</v>
      </c>
      <c r="F24" s="133" t="s">
        <v>290</v>
      </c>
      <c r="G24" s="133"/>
      <c r="H24" s="140" t="s">
        <v>381</v>
      </c>
      <c r="I24" s="65">
        <v>12</v>
      </c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</row>
    <row r="25" spans="1:24" x14ac:dyDescent="0.2">
      <c r="A25" s="135">
        <v>16</v>
      </c>
      <c r="B25" s="133" t="s">
        <v>286</v>
      </c>
      <c r="C25" s="133" t="s">
        <v>314</v>
      </c>
      <c r="D25" s="133" t="s">
        <v>296</v>
      </c>
      <c r="E25" s="133" t="s">
        <v>315</v>
      </c>
      <c r="F25" s="133" t="s">
        <v>290</v>
      </c>
      <c r="G25" s="133"/>
      <c r="H25" s="140" t="s">
        <v>302</v>
      </c>
      <c r="I25" s="65">
        <v>14.2</v>
      </c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</row>
    <row r="26" spans="1:24" x14ac:dyDescent="0.2">
      <c r="A26" s="135">
        <v>10</v>
      </c>
      <c r="B26" s="133" t="s">
        <v>305</v>
      </c>
      <c r="C26" s="133" t="s">
        <v>287</v>
      </c>
      <c r="D26" s="133" t="s">
        <v>302</v>
      </c>
      <c r="E26" s="133" t="s">
        <v>289</v>
      </c>
      <c r="F26" s="133" t="s">
        <v>290</v>
      </c>
      <c r="G26" s="133"/>
      <c r="H26" s="140" t="s">
        <v>359</v>
      </c>
      <c r="I26" s="65">
        <v>13.333333333333334</v>
      </c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</row>
    <row r="27" spans="1:24" x14ac:dyDescent="0.2">
      <c r="A27" s="135">
        <v>10</v>
      </c>
      <c r="B27" s="133" t="s">
        <v>305</v>
      </c>
      <c r="C27" s="133" t="s">
        <v>287</v>
      </c>
      <c r="D27" s="133" t="s">
        <v>296</v>
      </c>
      <c r="E27" s="133" t="s">
        <v>315</v>
      </c>
      <c r="F27" s="133" t="s">
        <v>290</v>
      </c>
      <c r="G27" s="133"/>
      <c r="H27" s="140" t="s">
        <v>387</v>
      </c>
      <c r="I27">
        <v>16</v>
      </c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</row>
    <row r="28" spans="1:24" x14ac:dyDescent="0.2">
      <c r="A28" s="135">
        <v>16</v>
      </c>
      <c r="B28" s="133" t="s">
        <v>286</v>
      </c>
      <c r="C28" s="133" t="s">
        <v>314</v>
      </c>
      <c r="D28" s="133" t="s">
        <v>296</v>
      </c>
      <c r="E28" s="133" t="s">
        <v>315</v>
      </c>
      <c r="F28" s="133" t="s">
        <v>290</v>
      </c>
      <c r="G28" s="133"/>
      <c r="H28" s="140" t="s">
        <v>388</v>
      </c>
      <c r="I28">
        <v>15.936507936507937</v>
      </c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</row>
    <row r="29" spans="1:24" x14ac:dyDescent="0.2">
      <c r="A29" s="135">
        <v>18</v>
      </c>
      <c r="B29" s="133" t="s">
        <v>286</v>
      </c>
      <c r="C29" s="133" t="s">
        <v>314</v>
      </c>
      <c r="D29" s="133" t="s">
        <v>296</v>
      </c>
      <c r="E29" s="133" t="s">
        <v>315</v>
      </c>
      <c r="F29" s="133" t="s">
        <v>290</v>
      </c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</row>
    <row r="30" spans="1:24" x14ac:dyDescent="0.2">
      <c r="A30" s="135">
        <v>16</v>
      </c>
      <c r="B30" s="133" t="s">
        <v>286</v>
      </c>
      <c r="C30" s="133" t="s">
        <v>314</v>
      </c>
      <c r="D30" s="133" t="s">
        <v>296</v>
      </c>
      <c r="E30" s="133" t="s">
        <v>315</v>
      </c>
      <c r="F30" s="133" t="s">
        <v>290</v>
      </c>
      <c r="G30" s="133"/>
      <c r="H30" s="139" t="s">
        <v>386</v>
      </c>
      <c r="I30" t="s">
        <v>389</v>
      </c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</row>
    <row r="31" spans="1:24" x14ac:dyDescent="0.2">
      <c r="A31" s="135">
        <v>16</v>
      </c>
      <c r="B31" s="133" t="s">
        <v>305</v>
      </c>
      <c r="C31" s="133" t="s">
        <v>314</v>
      </c>
      <c r="D31" s="133" t="s">
        <v>296</v>
      </c>
      <c r="E31" s="133" t="s">
        <v>315</v>
      </c>
      <c r="F31" s="133" t="s">
        <v>290</v>
      </c>
      <c r="G31" s="133"/>
      <c r="H31" s="140" t="s">
        <v>315</v>
      </c>
      <c r="I31" s="65">
        <v>16.696969696969695</v>
      </c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</row>
    <row r="32" spans="1:24" x14ac:dyDescent="0.2">
      <c r="A32" s="135">
        <v>16</v>
      </c>
      <c r="B32" s="133" t="s">
        <v>305</v>
      </c>
      <c r="C32" s="133" t="s">
        <v>314</v>
      </c>
      <c r="D32" s="133" t="s">
        <v>296</v>
      </c>
      <c r="E32" s="133" t="s">
        <v>315</v>
      </c>
      <c r="F32" s="133" t="s">
        <v>290</v>
      </c>
      <c r="G32" s="133"/>
      <c r="H32" s="140" t="s">
        <v>307</v>
      </c>
      <c r="I32" s="65">
        <v>16</v>
      </c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</row>
    <row r="33" spans="1:24" x14ac:dyDescent="0.2">
      <c r="A33" s="135">
        <v>14</v>
      </c>
      <c r="B33" s="133" t="s">
        <v>305</v>
      </c>
      <c r="C33" s="133" t="s">
        <v>287</v>
      </c>
      <c r="D33" s="133" t="s">
        <v>288</v>
      </c>
      <c r="E33" s="133" t="s">
        <v>289</v>
      </c>
      <c r="F33" s="133" t="s">
        <v>290</v>
      </c>
      <c r="G33" s="133"/>
      <c r="H33" s="140" t="s">
        <v>357</v>
      </c>
      <c r="I33" s="65">
        <v>15.333333333333334</v>
      </c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</row>
    <row r="34" spans="1:24" x14ac:dyDescent="0.2">
      <c r="A34" s="135">
        <v>18</v>
      </c>
      <c r="B34" s="133" t="s">
        <v>305</v>
      </c>
      <c r="C34" s="133" t="s">
        <v>342</v>
      </c>
      <c r="D34" s="133" t="s">
        <v>296</v>
      </c>
      <c r="E34" s="133" t="s">
        <v>307</v>
      </c>
      <c r="F34" s="133" t="s">
        <v>316</v>
      </c>
      <c r="G34" s="133"/>
      <c r="H34" s="140" t="s">
        <v>289</v>
      </c>
      <c r="I34" s="65">
        <v>14.938775510204081</v>
      </c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</row>
    <row r="35" spans="1:24" x14ac:dyDescent="0.2">
      <c r="A35" s="135">
        <v>16</v>
      </c>
      <c r="B35" s="133" t="s">
        <v>305</v>
      </c>
      <c r="C35" s="133" t="s">
        <v>314</v>
      </c>
      <c r="D35" s="133" t="s">
        <v>296</v>
      </c>
      <c r="E35" s="133" t="s">
        <v>315</v>
      </c>
      <c r="F35" s="133" t="s">
        <v>308</v>
      </c>
      <c r="G35" s="133"/>
      <c r="H35" s="140" t="s">
        <v>323</v>
      </c>
      <c r="I35" s="65">
        <v>16</v>
      </c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</row>
    <row r="36" spans="1:24" x14ac:dyDescent="0.2">
      <c r="A36" s="135">
        <v>12</v>
      </c>
      <c r="B36" s="133" t="s">
        <v>305</v>
      </c>
      <c r="C36" s="133" t="s">
        <v>287</v>
      </c>
      <c r="D36" s="133" t="s">
        <v>344</v>
      </c>
      <c r="E36" s="133" t="s">
        <v>289</v>
      </c>
      <c r="F36" s="133" t="s">
        <v>290</v>
      </c>
      <c r="G36" s="133"/>
      <c r="H36" s="140" t="s">
        <v>387</v>
      </c>
      <c r="I36" s="65">
        <v>16</v>
      </c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</row>
    <row r="37" spans="1:24" x14ac:dyDescent="0.2">
      <c r="A37" s="135">
        <v>20</v>
      </c>
      <c r="B37" s="133" t="s">
        <v>286</v>
      </c>
      <c r="C37" s="133" t="s">
        <v>287</v>
      </c>
      <c r="D37" s="133" t="s">
        <v>296</v>
      </c>
      <c r="E37" s="133" t="s">
        <v>289</v>
      </c>
      <c r="F37" s="133" t="s">
        <v>290</v>
      </c>
      <c r="G37" s="133"/>
      <c r="H37" s="140" t="s">
        <v>388</v>
      </c>
      <c r="I37">
        <v>15.936507936507937</v>
      </c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</row>
    <row r="38" spans="1:24" x14ac:dyDescent="0.2">
      <c r="A38" s="135">
        <v>10</v>
      </c>
      <c r="B38" s="133" t="s">
        <v>286</v>
      </c>
      <c r="C38" s="133" t="s">
        <v>287</v>
      </c>
      <c r="D38" s="133" t="s">
        <v>296</v>
      </c>
      <c r="E38" s="133" t="s">
        <v>289</v>
      </c>
      <c r="F38" s="133" t="s">
        <v>290</v>
      </c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</row>
    <row r="39" spans="1:24" x14ac:dyDescent="0.2">
      <c r="A39" s="135">
        <v>18</v>
      </c>
      <c r="B39" s="133" t="s">
        <v>305</v>
      </c>
      <c r="C39" s="133" t="s">
        <v>287</v>
      </c>
      <c r="D39" s="133" t="s">
        <v>296</v>
      </c>
      <c r="E39" s="133" t="s">
        <v>315</v>
      </c>
      <c r="F39" s="133" t="s">
        <v>290</v>
      </c>
      <c r="G39" s="133"/>
      <c r="H39" s="139" t="s">
        <v>386</v>
      </c>
      <c r="I39" t="s">
        <v>389</v>
      </c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</row>
    <row r="40" spans="1:24" x14ac:dyDescent="0.2">
      <c r="A40" s="135">
        <v>18</v>
      </c>
      <c r="B40" s="133" t="s">
        <v>286</v>
      </c>
      <c r="C40" s="133" t="s">
        <v>287</v>
      </c>
      <c r="D40" s="133" t="s">
        <v>296</v>
      </c>
      <c r="E40" s="133" t="s">
        <v>315</v>
      </c>
      <c r="F40" s="133" t="s">
        <v>290</v>
      </c>
      <c r="G40" s="133"/>
      <c r="H40" s="140" t="s">
        <v>308</v>
      </c>
      <c r="I40" s="65">
        <v>17.3125</v>
      </c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</row>
    <row r="41" spans="1:24" x14ac:dyDescent="0.2">
      <c r="A41" s="135">
        <v>18</v>
      </c>
      <c r="B41" s="133" t="s">
        <v>286</v>
      </c>
      <c r="C41" s="133" t="s">
        <v>314</v>
      </c>
      <c r="D41" s="133" t="s">
        <v>296</v>
      </c>
      <c r="E41" s="133" t="s">
        <v>315</v>
      </c>
      <c r="F41" s="133" t="s">
        <v>290</v>
      </c>
      <c r="G41" s="133"/>
      <c r="H41" s="140" t="s">
        <v>290</v>
      </c>
      <c r="I41" s="65">
        <v>15.083333333333334</v>
      </c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</row>
    <row r="42" spans="1:24" x14ac:dyDescent="0.2">
      <c r="A42" s="135">
        <v>18</v>
      </c>
      <c r="B42" s="133" t="s">
        <v>305</v>
      </c>
      <c r="C42" s="133" t="s">
        <v>314</v>
      </c>
      <c r="D42" s="133" t="s">
        <v>296</v>
      </c>
      <c r="E42" s="133" t="s">
        <v>315</v>
      </c>
      <c r="F42" s="133" t="s">
        <v>290</v>
      </c>
      <c r="G42" s="133"/>
      <c r="H42" s="140" t="s">
        <v>316</v>
      </c>
      <c r="I42" s="65">
        <v>16.761904761904763</v>
      </c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</row>
    <row r="43" spans="1:24" x14ac:dyDescent="0.2">
      <c r="A43" s="135">
        <v>18</v>
      </c>
      <c r="B43" s="133" t="s">
        <v>305</v>
      </c>
      <c r="C43" s="133" t="s">
        <v>342</v>
      </c>
      <c r="D43" s="133" t="s">
        <v>296</v>
      </c>
      <c r="E43" s="133" t="s">
        <v>315</v>
      </c>
      <c r="F43" s="133" t="s">
        <v>316</v>
      </c>
      <c r="G43" s="133"/>
      <c r="H43" s="140" t="s">
        <v>387</v>
      </c>
      <c r="I43" s="65">
        <v>16</v>
      </c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</row>
    <row r="44" spans="1:24" x14ac:dyDescent="0.2">
      <c r="A44" s="135">
        <v>18</v>
      </c>
      <c r="B44" s="133" t="s">
        <v>305</v>
      </c>
      <c r="C44" s="133" t="s">
        <v>342</v>
      </c>
      <c r="D44" s="133" t="s">
        <v>296</v>
      </c>
      <c r="E44" s="133" t="s">
        <v>315</v>
      </c>
      <c r="F44" s="133" t="s">
        <v>316</v>
      </c>
      <c r="G44" s="133"/>
      <c r="H44" s="140" t="s">
        <v>388</v>
      </c>
      <c r="I44">
        <v>15.936507936507937</v>
      </c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</row>
    <row r="45" spans="1:24" x14ac:dyDescent="0.2">
      <c r="A45" s="135">
        <v>18</v>
      </c>
      <c r="B45" s="133" t="s">
        <v>305</v>
      </c>
      <c r="C45" s="133" t="s">
        <v>314</v>
      </c>
      <c r="D45" s="133" t="s">
        <v>296</v>
      </c>
      <c r="E45" s="133" t="s">
        <v>315</v>
      </c>
      <c r="F45" s="133" t="s">
        <v>316</v>
      </c>
      <c r="G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</row>
    <row r="46" spans="1:24" x14ac:dyDescent="0.2">
      <c r="A46" s="135">
        <v>18</v>
      </c>
      <c r="B46" s="133" t="s">
        <v>305</v>
      </c>
      <c r="C46" s="133" t="s">
        <v>314</v>
      </c>
      <c r="D46" s="133" t="s">
        <v>288</v>
      </c>
      <c r="E46" s="133" t="s">
        <v>315</v>
      </c>
      <c r="F46" s="133" t="s">
        <v>308</v>
      </c>
      <c r="G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</row>
    <row r="47" spans="1:24" x14ac:dyDescent="0.2">
      <c r="A47" s="135">
        <v>16</v>
      </c>
      <c r="B47" s="133" t="s">
        <v>286</v>
      </c>
      <c r="C47" s="133" t="s">
        <v>287</v>
      </c>
      <c r="D47" s="133" t="s">
        <v>302</v>
      </c>
      <c r="E47" s="133" t="s">
        <v>289</v>
      </c>
      <c r="F47" s="133" t="s">
        <v>290</v>
      </c>
      <c r="G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</row>
    <row r="48" spans="1:24" x14ac:dyDescent="0.2">
      <c r="A48" s="135">
        <v>16</v>
      </c>
      <c r="B48" s="133" t="s">
        <v>286</v>
      </c>
      <c r="C48" s="133" t="s">
        <v>287</v>
      </c>
      <c r="D48" s="133" t="s">
        <v>302</v>
      </c>
      <c r="E48" s="133" t="s">
        <v>289</v>
      </c>
      <c r="F48" s="133" t="s">
        <v>290</v>
      </c>
      <c r="G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</row>
    <row r="49" spans="1:24" x14ac:dyDescent="0.2">
      <c r="A49" s="135">
        <v>14</v>
      </c>
      <c r="B49" s="133" t="s">
        <v>305</v>
      </c>
      <c r="C49" s="133" t="s">
        <v>314</v>
      </c>
      <c r="D49" s="133" t="s">
        <v>288</v>
      </c>
      <c r="E49" s="133" t="s">
        <v>315</v>
      </c>
      <c r="F49" s="133" t="s">
        <v>308</v>
      </c>
      <c r="G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</row>
    <row r="50" spans="1:24" x14ac:dyDescent="0.2">
      <c r="A50" s="135">
        <v>12</v>
      </c>
      <c r="B50" s="133" t="s">
        <v>286</v>
      </c>
      <c r="C50" s="133" t="s">
        <v>287</v>
      </c>
      <c r="D50" s="133" t="s">
        <v>296</v>
      </c>
      <c r="E50" s="133" t="s">
        <v>315</v>
      </c>
      <c r="F50" s="133" t="s">
        <v>290</v>
      </c>
      <c r="G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</row>
    <row r="51" spans="1:24" x14ac:dyDescent="0.2">
      <c r="A51" s="135">
        <v>16</v>
      </c>
      <c r="B51" s="133" t="s">
        <v>305</v>
      </c>
      <c r="C51" s="133" t="s">
        <v>355</v>
      </c>
      <c r="D51" s="133" t="s">
        <v>288</v>
      </c>
      <c r="E51" s="133" t="s">
        <v>307</v>
      </c>
      <c r="F51" s="133" t="s">
        <v>316</v>
      </c>
      <c r="G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</row>
    <row r="52" spans="1:24" x14ac:dyDescent="0.2">
      <c r="A52" s="135">
        <v>18</v>
      </c>
      <c r="B52" s="133" t="s">
        <v>305</v>
      </c>
      <c r="C52" s="133" t="s">
        <v>342</v>
      </c>
      <c r="D52" s="133" t="s">
        <v>288</v>
      </c>
      <c r="E52" s="133" t="s">
        <v>315</v>
      </c>
      <c r="F52" s="133" t="s">
        <v>316</v>
      </c>
      <c r="G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</row>
    <row r="53" spans="1:24" x14ac:dyDescent="0.2">
      <c r="A53" s="135">
        <v>18</v>
      </c>
      <c r="B53" s="133" t="s">
        <v>286</v>
      </c>
      <c r="C53" s="133" t="s">
        <v>306</v>
      </c>
      <c r="D53" s="133" t="s">
        <v>288</v>
      </c>
      <c r="E53" s="133" t="s">
        <v>315</v>
      </c>
      <c r="F53" s="133" t="s">
        <v>316</v>
      </c>
      <c r="G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</row>
    <row r="54" spans="1:24" x14ac:dyDescent="0.2">
      <c r="A54" s="135">
        <v>18</v>
      </c>
      <c r="B54" s="133" t="s">
        <v>305</v>
      </c>
      <c r="C54" s="133" t="s">
        <v>314</v>
      </c>
      <c r="D54" s="133" t="s">
        <v>296</v>
      </c>
      <c r="E54" s="133" t="s">
        <v>315</v>
      </c>
      <c r="F54" s="133" t="s">
        <v>316</v>
      </c>
      <c r="G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</row>
    <row r="55" spans="1:24" x14ac:dyDescent="0.2">
      <c r="A55" s="135">
        <v>18</v>
      </c>
      <c r="B55" s="133" t="s">
        <v>286</v>
      </c>
      <c r="C55" s="133" t="s">
        <v>355</v>
      </c>
      <c r="D55" s="133" t="s">
        <v>296</v>
      </c>
      <c r="E55" s="133" t="s">
        <v>315</v>
      </c>
      <c r="F55" s="133" t="s">
        <v>308</v>
      </c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</row>
    <row r="56" spans="1:24" x14ac:dyDescent="0.2">
      <c r="A56" s="135">
        <v>20</v>
      </c>
      <c r="B56" s="133" t="s">
        <v>286</v>
      </c>
      <c r="C56" s="133" t="s">
        <v>342</v>
      </c>
      <c r="D56" s="133" t="s">
        <v>288</v>
      </c>
      <c r="E56" s="133" t="s">
        <v>315</v>
      </c>
      <c r="F56" s="133" t="s">
        <v>308</v>
      </c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</row>
    <row r="57" spans="1:24" x14ac:dyDescent="0.2">
      <c r="A57" s="135">
        <v>16</v>
      </c>
      <c r="B57" s="133" t="s">
        <v>286</v>
      </c>
      <c r="C57" s="133" t="s">
        <v>306</v>
      </c>
      <c r="D57" s="133" t="s">
        <v>296</v>
      </c>
      <c r="E57" s="133" t="s">
        <v>315</v>
      </c>
      <c r="F57" s="133" t="s">
        <v>316</v>
      </c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</row>
    <row r="58" spans="1:24" x14ac:dyDescent="0.2">
      <c r="A58" s="135">
        <v>20</v>
      </c>
      <c r="B58" s="133" t="s">
        <v>286</v>
      </c>
      <c r="C58" s="133" t="s">
        <v>314</v>
      </c>
      <c r="D58" s="133" t="s">
        <v>296</v>
      </c>
      <c r="E58" s="133" t="s">
        <v>315</v>
      </c>
      <c r="F58" s="133" t="s">
        <v>308</v>
      </c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</row>
    <row r="59" spans="1:24" x14ac:dyDescent="0.2">
      <c r="A59" s="135">
        <v>12</v>
      </c>
      <c r="B59" s="133" t="s">
        <v>286</v>
      </c>
      <c r="C59" s="133" t="s">
        <v>287</v>
      </c>
      <c r="D59" s="133" t="s">
        <v>302</v>
      </c>
      <c r="E59" s="133" t="s">
        <v>289</v>
      </c>
      <c r="F59" s="133" t="s">
        <v>290</v>
      </c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</row>
    <row r="60" spans="1:24" x14ac:dyDescent="0.2">
      <c r="A60" s="135">
        <v>20</v>
      </c>
      <c r="B60" s="133" t="s">
        <v>286</v>
      </c>
      <c r="C60" s="133" t="s">
        <v>314</v>
      </c>
      <c r="D60" s="133" t="s">
        <v>296</v>
      </c>
      <c r="E60" s="133" t="s">
        <v>315</v>
      </c>
      <c r="F60" s="133" t="s">
        <v>308</v>
      </c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</row>
    <row r="61" spans="1:24" x14ac:dyDescent="0.2">
      <c r="A61" s="135">
        <v>14</v>
      </c>
      <c r="B61" s="133" t="s">
        <v>305</v>
      </c>
      <c r="C61" s="133" t="s">
        <v>306</v>
      </c>
      <c r="D61" s="133" t="s">
        <v>296</v>
      </c>
      <c r="E61" s="133" t="s">
        <v>357</v>
      </c>
      <c r="F61" s="133" t="s">
        <v>316</v>
      </c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</row>
    <row r="62" spans="1:24" x14ac:dyDescent="0.2">
      <c r="A62" s="135">
        <v>14</v>
      </c>
      <c r="B62" s="133" t="s">
        <v>305</v>
      </c>
      <c r="C62" s="133" t="s">
        <v>306</v>
      </c>
      <c r="D62" s="133" t="s">
        <v>296</v>
      </c>
      <c r="E62" s="133" t="s">
        <v>357</v>
      </c>
      <c r="F62" s="133" t="s">
        <v>316</v>
      </c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</row>
    <row r="63" spans="1:24" x14ac:dyDescent="0.2">
      <c r="A63" s="135">
        <v>16</v>
      </c>
      <c r="B63" s="133" t="s">
        <v>286</v>
      </c>
      <c r="C63" s="133" t="s">
        <v>306</v>
      </c>
      <c r="D63" s="133" t="s">
        <v>296</v>
      </c>
      <c r="E63" s="133" t="s">
        <v>307</v>
      </c>
      <c r="F63" s="133" t="s">
        <v>316</v>
      </c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</row>
    <row r="64" spans="1:24" x14ac:dyDescent="0.2">
      <c r="A64" s="135">
        <v>16</v>
      </c>
      <c r="B64" s="133" t="s">
        <v>286</v>
      </c>
      <c r="C64" s="133" t="s">
        <v>314</v>
      </c>
      <c r="D64" s="133" t="s">
        <v>296</v>
      </c>
      <c r="E64" s="133" t="s">
        <v>315</v>
      </c>
      <c r="F64" s="133" t="s">
        <v>308</v>
      </c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</row>
    <row r="65" spans="1:24" x14ac:dyDescent="0.2">
      <c r="A65" s="135">
        <v>14</v>
      </c>
      <c r="B65" s="133" t="s">
        <v>286</v>
      </c>
      <c r="C65" s="133" t="s">
        <v>287</v>
      </c>
      <c r="D65" s="133" t="s">
        <v>296</v>
      </c>
      <c r="E65" s="133" t="s">
        <v>289</v>
      </c>
      <c r="F65" s="133" t="s">
        <v>290</v>
      </c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</row>
    <row r="66" spans="1:24" x14ac:dyDescent="0.2">
      <c r="A66" s="135">
        <v>14</v>
      </c>
      <c r="B66" s="133" t="s">
        <v>305</v>
      </c>
      <c r="C66" s="133" t="s">
        <v>287</v>
      </c>
      <c r="D66" s="133" t="s">
        <v>296</v>
      </c>
      <c r="E66" s="133" t="s">
        <v>289</v>
      </c>
      <c r="F66" s="133" t="s">
        <v>290</v>
      </c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</row>
    <row r="67" spans="1:24" x14ac:dyDescent="0.2">
      <c r="A67" s="135">
        <v>18</v>
      </c>
      <c r="B67" s="133" t="s">
        <v>305</v>
      </c>
      <c r="C67" s="133" t="s">
        <v>314</v>
      </c>
      <c r="D67" s="133" t="s">
        <v>296</v>
      </c>
      <c r="E67" s="133" t="s">
        <v>315</v>
      </c>
      <c r="F67" s="133" t="s">
        <v>308</v>
      </c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</row>
    <row r="68" spans="1:24" x14ac:dyDescent="0.2">
      <c r="A68" s="135">
        <v>14</v>
      </c>
      <c r="B68" s="133" t="s">
        <v>286</v>
      </c>
      <c r="C68" s="133" t="s">
        <v>287</v>
      </c>
      <c r="D68" s="133" t="s">
        <v>359</v>
      </c>
      <c r="E68" s="133" t="s">
        <v>289</v>
      </c>
      <c r="F68" s="133" t="s">
        <v>290</v>
      </c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</row>
    <row r="69" spans="1:24" x14ac:dyDescent="0.2">
      <c r="A69" s="135">
        <v>16</v>
      </c>
      <c r="B69" s="133" t="s">
        <v>305</v>
      </c>
      <c r="C69" s="133" t="s">
        <v>314</v>
      </c>
      <c r="D69" s="133" t="s">
        <v>296</v>
      </c>
      <c r="E69" s="133" t="s">
        <v>315</v>
      </c>
      <c r="F69" s="133" t="s">
        <v>290</v>
      </c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</row>
    <row r="70" spans="1:24" x14ac:dyDescent="0.2">
      <c r="A70" s="135">
        <v>20</v>
      </c>
      <c r="B70" s="133" t="s">
        <v>286</v>
      </c>
      <c r="C70" s="133" t="s">
        <v>314</v>
      </c>
      <c r="D70" s="133" t="s">
        <v>288</v>
      </c>
      <c r="E70" s="133" t="s">
        <v>315</v>
      </c>
      <c r="F70" s="133" t="s">
        <v>316</v>
      </c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</row>
    <row r="71" spans="1:24" x14ac:dyDescent="0.2">
      <c r="A71" s="135">
        <v>16</v>
      </c>
      <c r="B71" s="133" t="s">
        <v>286</v>
      </c>
      <c r="C71" s="133" t="s">
        <v>287</v>
      </c>
      <c r="D71" s="133" t="s">
        <v>288</v>
      </c>
      <c r="E71" s="133" t="s">
        <v>289</v>
      </c>
      <c r="F71" s="133" t="s">
        <v>290</v>
      </c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</row>
    <row r="72" spans="1:24" x14ac:dyDescent="0.2">
      <c r="A72" s="135">
        <v>18</v>
      </c>
      <c r="B72" s="133" t="s">
        <v>286</v>
      </c>
      <c r="C72" s="133" t="s">
        <v>287</v>
      </c>
      <c r="D72" s="133" t="s">
        <v>288</v>
      </c>
      <c r="E72" s="133" t="s">
        <v>315</v>
      </c>
      <c r="F72" s="133" t="s">
        <v>290</v>
      </c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</row>
    <row r="73" spans="1:24" x14ac:dyDescent="0.2">
      <c r="A73" s="135">
        <v>16</v>
      </c>
      <c r="B73" s="133" t="s">
        <v>286</v>
      </c>
      <c r="C73" s="133" t="s">
        <v>355</v>
      </c>
      <c r="D73" s="133" t="s">
        <v>288</v>
      </c>
      <c r="E73" s="133" t="s">
        <v>315</v>
      </c>
      <c r="F73" s="133" t="s">
        <v>316</v>
      </c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</row>
    <row r="74" spans="1:24" x14ac:dyDescent="0.2">
      <c r="A74" s="135">
        <v>18</v>
      </c>
      <c r="B74" s="133" t="s">
        <v>286</v>
      </c>
      <c r="C74" s="133" t="s">
        <v>355</v>
      </c>
      <c r="D74" s="133" t="s">
        <v>288</v>
      </c>
      <c r="E74" s="133" t="s">
        <v>315</v>
      </c>
      <c r="F74" s="133" t="s">
        <v>308</v>
      </c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</row>
    <row r="75" spans="1:24" x14ac:dyDescent="0.2">
      <c r="A75" s="135">
        <v>16</v>
      </c>
      <c r="B75" s="133" t="s">
        <v>286</v>
      </c>
      <c r="C75" s="133" t="s">
        <v>355</v>
      </c>
      <c r="D75" s="133" t="s">
        <v>360</v>
      </c>
      <c r="E75" s="133" t="s">
        <v>307</v>
      </c>
      <c r="F75" s="133" t="s">
        <v>316</v>
      </c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</row>
    <row r="76" spans="1:24" x14ac:dyDescent="0.2">
      <c r="A76" s="135">
        <v>18</v>
      </c>
      <c r="B76" s="133" t="s">
        <v>286</v>
      </c>
      <c r="C76" s="133" t="s">
        <v>314</v>
      </c>
      <c r="D76" s="133" t="s">
        <v>296</v>
      </c>
      <c r="E76" s="133" t="s">
        <v>315</v>
      </c>
      <c r="F76" s="133" t="s">
        <v>308</v>
      </c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</row>
    <row r="77" spans="1:24" x14ac:dyDescent="0.2">
      <c r="A77" s="135">
        <v>16</v>
      </c>
      <c r="B77" s="133" t="s">
        <v>286</v>
      </c>
      <c r="C77" s="133" t="s">
        <v>287</v>
      </c>
      <c r="D77" s="133" t="s">
        <v>288</v>
      </c>
      <c r="E77" s="133" t="s">
        <v>289</v>
      </c>
      <c r="F77" s="133" t="s">
        <v>290</v>
      </c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</row>
    <row r="78" spans="1:24" x14ac:dyDescent="0.2">
      <c r="A78" s="135">
        <v>18</v>
      </c>
      <c r="B78" s="133" t="s">
        <v>305</v>
      </c>
      <c r="C78" s="133" t="s">
        <v>314</v>
      </c>
      <c r="D78" s="133" t="s">
        <v>296</v>
      </c>
      <c r="E78" s="133" t="s">
        <v>315</v>
      </c>
      <c r="F78" s="133" t="s">
        <v>290</v>
      </c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</row>
    <row r="79" spans="1:24" x14ac:dyDescent="0.2">
      <c r="A79" s="135">
        <v>16</v>
      </c>
      <c r="B79" s="133" t="s">
        <v>305</v>
      </c>
      <c r="C79" s="133" t="s">
        <v>314</v>
      </c>
      <c r="D79" s="133" t="s">
        <v>296</v>
      </c>
      <c r="E79" s="133" t="s">
        <v>315</v>
      </c>
      <c r="F79" s="133" t="s">
        <v>308</v>
      </c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</row>
    <row r="80" spans="1:24" x14ac:dyDescent="0.2">
      <c r="A80" s="135">
        <v>18</v>
      </c>
      <c r="B80" s="133" t="s">
        <v>305</v>
      </c>
      <c r="C80" s="133" t="s">
        <v>314</v>
      </c>
      <c r="D80" s="133" t="s">
        <v>296</v>
      </c>
      <c r="E80" s="133" t="s">
        <v>315</v>
      </c>
      <c r="F80" s="133" t="s">
        <v>308</v>
      </c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</row>
    <row r="81" spans="1:24" x14ac:dyDescent="0.2">
      <c r="A81" s="135">
        <v>16</v>
      </c>
      <c r="B81" s="133" t="s">
        <v>286</v>
      </c>
      <c r="C81" s="133" t="s">
        <v>287</v>
      </c>
      <c r="D81" s="133" t="s">
        <v>296</v>
      </c>
      <c r="E81" s="133" t="s">
        <v>289</v>
      </c>
      <c r="F81" s="133" t="s">
        <v>290</v>
      </c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</row>
    <row r="82" spans="1:24" x14ac:dyDescent="0.2">
      <c r="A82" s="135">
        <v>16</v>
      </c>
      <c r="B82" s="133" t="s">
        <v>286</v>
      </c>
      <c r="C82" s="133" t="s">
        <v>287</v>
      </c>
      <c r="D82" s="133" t="s">
        <v>288</v>
      </c>
      <c r="E82" s="133" t="s">
        <v>289</v>
      </c>
      <c r="F82" s="133" t="s">
        <v>290</v>
      </c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</row>
    <row r="83" spans="1:24" x14ac:dyDescent="0.2">
      <c r="A83" s="135">
        <v>16</v>
      </c>
      <c r="B83" s="133" t="s">
        <v>286</v>
      </c>
      <c r="C83" s="133" t="s">
        <v>287</v>
      </c>
      <c r="D83" s="133" t="s">
        <v>296</v>
      </c>
      <c r="E83" s="133" t="s">
        <v>289</v>
      </c>
      <c r="F83" s="133" t="s">
        <v>290</v>
      </c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</row>
    <row r="84" spans="1:24" x14ac:dyDescent="0.2">
      <c r="A84" s="135">
        <v>18</v>
      </c>
      <c r="B84" s="133" t="s">
        <v>286</v>
      </c>
      <c r="C84" s="133" t="s">
        <v>314</v>
      </c>
      <c r="D84" s="133" t="s">
        <v>288</v>
      </c>
      <c r="E84" s="133" t="s">
        <v>315</v>
      </c>
      <c r="F84" s="133" t="s">
        <v>308</v>
      </c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</row>
    <row r="85" spans="1:24" x14ac:dyDescent="0.2">
      <c r="A85" s="135">
        <v>18</v>
      </c>
      <c r="B85" s="133" t="s">
        <v>286</v>
      </c>
      <c r="C85" s="133" t="s">
        <v>355</v>
      </c>
      <c r="D85" s="133" t="s">
        <v>296</v>
      </c>
      <c r="E85" s="133" t="s">
        <v>315</v>
      </c>
      <c r="F85" s="133" t="s">
        <v>316</v>
      </c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</row>
    <row r="86" spans="1:24" x14ac:dyDescent="0.2">
      <c r="A86" s="135">
        <v>18</v>
      </c>
      <c r="B86" s="133" t="s">
        <v>286</v>
      </c>
      <c r="C86" s="133" t="s">
        <v>287</v>
      </c>
      <c r="D86" s="133" t="s">
        <v>296</v>
      </c>
      <c r="E86" s="133" t="s">
        <v>289</v>
      </c>
      <c r="F86" s="133" t="s">
        <v>290</v>
      </c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</row>
    <row r="87" spans="1:24" x14ac:dyDescent="0.2">
      <c r="A87" s="135">
        <v>16</v>
      </c>
      <c r="B87" s="133" t="s">
        <v>286</v>
      </c>
      <c r="C87" s="133" t="s">
        <v>287</v>
      </c>
      <c r="D87" s="133" t="s">
        <v>296</v>
      </c>
      <c r="E87" s="133" t="s">
        <v>289</v>
      </c>
      <c r="F87" s="133" t="s">
        <v>290</v>
      </c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</row>
    <row r="88" spans="1:24" x14ac:dyDescent="0.2">
      <c r="A88" s="135">
        <v>16</v>
      </c>
      <c r="B88" s="133" t="s">
        <v>305</v>
      </c>
      <c r="C88" s="133" t="s">
        <v>287</v>
      </c>
      <c r="D88" s="133" t="s">
        <v>296</v>
      </c>
      <c r="E88" s="133" t="s">
        <v>289</v>
      </c>
      <c r="F88" s="133" t="s">
        <v>308</v>
      </c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</row>
    <row r="89" spans="1:24" x14ac:dyDescent="0.2">
      <c r="A89" s="135">
        <v>18</v>
      </c>
      <c r="B89" s="133" t="s">
        <v>305</v>
      </c>
      <c r="C89" s="133" t="s">
        <v>287</v>
      </c>
      <c r="D89" s="133" t="s">
        <v>296</v>
      </c>
      <c r="E89" s="133" t="s">
        <v>289</v>
      </c>
      <c r="F89" s="133" t="s">
        <v>290</v>
      </c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</row>
    <row r="90" spans="1:24" x14ac:dyDescent="0.2">
      <c r="A90" s="135">
        <v>18</v>
      </c>
      <c r="B90" s="133" t="s">
        <v>286</v>
      </c>
      <c r="C90" s="133" t="s">
        <v>314</v>
      </c>
      <c r="D90" s="133" t="s">
        <v>288</v>
      </c>
      <c r="E90" s="133" t="s">
        <v>315</v>
      </c>
      <c r="F90" s="133" t="s">
        <v>308</v>
      </c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</row>
    <row r="91" spans="1:24" x14ac:dyDescent="0.2">
      <c r="A91" s="135">
        <v>16</v>
      </c>
      <c r="B91" s="133" t="s">
        <v>286</v>
      </c>
      <c r="C91" s="133" t="s">
        <v>287</v>
      </c>
      <c r="D91" s="133" t="s">
        <v>288</v>
      </c>
      <c r="E91" s="133" t="s">
        <v>289</v>
      </c>
      <c r="F91" s="133" t="s">
        <v>290</v>
      </c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</row>
    <row r="92" spans="1:24" x14ac:dyDescent="0.2">
      <c r="A92" s="135">
        <v>16</v>
      </c>
      <c r="B92" s="133" t="s">
        <v>286</v>
      </c>
      <c r="C92" s="133" t="s">
        <v>314</v>
      </c>
      <c r="D92" s="133" t="s">
        <v>296</v>
      </c>
      <c r="E92" s="133" t="s">
        <v>315</v>
      </c>
      <c r="F92" s="133" t="s">
        <v>308</v>
      </c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</row>
    <row r="93" spans="1:24" x14ac:dyDescent="0.2">
      <c r="A93" s="135">
        <v>18</v>
      </c>
      <c r="B93" s="133" t="s">
        <v>286</v>
      </c>
      <c r="C93" s="133" t="s">
        <v>314</v>
      </c>
      <c r="D93" s="133" t="s">
        <v>296</v>
      </c>
      <c r="E93" s="133" t="s">
        <v>315</v>
      </c>
      <c r="F93" s="133" t="s">
        <v>308</v>
      </c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</row>
    <row r="94" spans="1:24" x14ac:dyDescent="0.2">
      <c r="A94" s="135">
        <v>16</v>
      </c>
      <c r="B94" s="133" t="s">
        <v>286</v>
      </c>
      <c r="C94" s="133" t="s">
        <v>287</v>
      </c>
      <c r="D94" s="133" t="s">
        <v>296</v>
      </c>
      <c r="E94" s="133" t="s">
        <v>289</v>
      </c>
      <c r="F94" s="133" t="s">
        <v>290</v>
      </c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</row>
    <row r="95" spans="1:24" x14ac:dyDescent="0.2">
      <c r="A95" s="135">
        <v>18</v>
      </c>
      <c r="B95" s="133" t="s">
        <v>286</v>
      </c>
      <c r="C95" s="133" t="s">
        <v>314</v>
      </c>
      <c r="D95" s="133" t="s">
        <v>360</v>
      </c>
      <c r="E95" s="133" t="s">
        <v>315</v>
      </c>
      <c r="F95" s="133" t="s">
        <v>308</v>
      </c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</row>
    <row r="96" spans="1:24" x14ac:dyDescent="0.2">
      <c r="A96" s="135">
        <v>18</v>
      </c>
      <c r="B96" s="133" t="s">
        <v>305</v>
      </c>
      <c r="C96" s="133" t="s">
        <v>314</v>
      </c>
      <c r="D96" s="133" t="s">
        <v>296</v>
      </c>
      <c r="E96" s="133" t="s">
        <v>315</v>
      </c>
      <c r="F96" s="133" t="s">
        <v>308</v>
      </c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</row>
    <row r="97" spans="1:24" x14ac:dyDescent="0.2">
      <c r="A97" s="135">
        <v>16</v>
      </c>
      <c r="B97" s="133" t="s">
        <v>305</v>
      </c>
      <c r="C97" s="133" t="s">
        <v>287</v>
      </c>
      <c r="D97" s="133" t="s">
        <v>296</v>
      </c>
      <c r="E97" s="133" t="s">
        <v>289</v>
      </c>
      <c r="F97" s="133" t="s">
        <v>290</v>
      </c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</row>
    <row r="98" spans="1:24" x14ac:dyDescent="0.2">
      <c r="A98" s="135">
        <v>16</v>
      </c>
      <c r="B98" s="133" t="s">
        <v>286</v>
      </c>
      <c r="C98" s="133" t="s">
        <v>287</v>
      </c>
      <c r="D98" s="133" t="s">
        <v>296</v>
      </c>
      <c r="E98" s="133" t="s">
        <v>289</v>
      </c>
      <c r="F98" s="133" t="s">
        <v>290</v>
      </c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</row>
    <row r="99" spans="1:24" x14ac:dyDescent="0.2">
      <c r="A99" s="135">
        <v>18</v>
      </c>
      <c r="B99" s="133" t="s">
        <v>286</v>
      </c>
      <c r="C99" s="133" t="s">
        <v>314</v>
      </c>
      <c r="D99" s="133" t="s">
        <v>302</v>
      </c>
      <c r="E99" s="133" t="s">
        <v>315</v>
      </c>
      <c r="F99" s="133" t="s">
        <v>308</v>
      </c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</row>
    <row r="100" spans="1:24" x14ac:dyDescent="0.2">
      <c r="A100" s="135">
        <v>16</v>
      </c>
      <c r="B100" s="133" t="s">
        <v>305</v>
      </c>
      <c r="C100" s="133" t="s">
        <v>287</v>
      </c>
      <c r="D100" s="133" t="s">
        <v>296</v>
      </c>
      <c r="E100" s="133" t="s">
        <v>289</v>
      </c>
      <c r="F100" s="133" t="s">
        <v>290</v>
      </c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</row>
    <row r="101" spans="1:24" x14ac:dyDescent="0.2">
      <c r="A101" s="135">
        <v>18</v>
      </c>
      <c r="B101" s="133" t="s">
        <v>305</v>
      </c>
      <c r="C101" s="133" t="s">
        <v>314</v>
      </c>
      <c r="D101" s="133" t="s">
        <v>296</v>
      </c>
      <c r="E101" s="133" t="s">
        <v>315</v>
      </c>
      <c r="F101" s="133" t="s">
        <v>308</v>
      </c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</row>
    <row r="102" spans="1:24" x14ac:dyDescent="0.2">
      <c r="A102" s="135">
        <v>18</v>
      </c>
      <c r="B102" s="133" t="s">
        <v>286</v>
      </c>
      <c r="C102" s="133" t="s">
        <v>287</v>
      </c>
      <c r="D102" s="133" t="s">
        <v>360</v>
      </c>
      <c r="E102" s="133" t="s">
        <v>289</v>
      </c>
      <c r="F102" s="133" t="s">
        <v>290</v>
      </c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</row>
    <row r="103" spans="1:24" x14ac:dyDescent="0.2">
      <c r="A103" s="135">
        <v>16</v>
      </c>
      <c r="B103" s="133" t="s">
        <v>286</v>
      </c>
      <c r="C103" s="133" t="s">
        <v>287</v>
      </c>
      <c r="D103" s="133" t="s">
        <v>296</v>
      </c>
      <c r="E103" s="133" t="s">
        <v>289</v>
      </c>
      <c r="F103" s="133" t="s">
        <v>290</v>
      </c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</row>
    <row r="104" spans="1:24" x14ac:dyDescent="0.2">
      <c r="A104" s="135">
        <v>18</v>
      </c>
      <c r="B104" s="133" t="s">
        <v>305</v>
      </c>
      <c r="C104" s="133" t="s">
        <v>314</v>
      </c>
      <c r="D104" s="133" t="s">
        <v>296</v>
      </c>
      <c r="E104" s="133" t="s">
        <v>315</v>
      </c>
      <c r="F104" s="133" t="s">
        <v>308</v>
      </c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</row>
    <row r="105" spans="1:24" x14ac:dyDescent="0.2">
      <c r="A105" s="135">
        <v>16</v>
      </c>
      <c r="B105" s="133" t="s">
        <v>305</v>
      </c>
      <c r="C105" s="133" t="s">
        <v>287</v>
      </c>
      <c r="D105" s="133" t="s">
        <v>296</v>
      </c>
      <c r="E105" s="133" t="s">
        <v>289</v>
      </c>
      <c r="F105" s="133" t="s">
        <v>290</v>
      </c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</row>
    <row r="106" spans="1:24" x14ac:dyDescent="0.2">
      <c r="A106" s="135">
        <v>18</v>
      </c>
      <c r="B106" s="133" t="s">
        <v>305</v>
      </c>
      <c r="C106" s="133" t="s">
        <v>314</v>
      </c>
      <c r="D106" s="133" t="s">
        <v>296</v>
      </c>
      <c r="E106" s="133" t="s">
        <v>315</v>
      </c>
      <c r="F106" s="133" t="s">
        <v>316</v>
      </c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</row>
    <row r="107" spans="1:24" x14ac:dyDescent="0.2">
      <c r="A107" s="135">
        <v>16</v>
      </c>
      <c r="B107" s="133" t="s">
        <v>286</v>
      </c>
      <c r="C107" s="133" t="s">
        <v>287</v>
      </c>
      <c r="D107" s="133" t="s">
        <v>296</v>
      </c>
      <c r="E107" s="133" t="s">
        <v>289</v>
      </c>
      <c r="F107" s="133" t="s">
        <v>290</v>
      </c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</row>
    <row r="108" spans="1:24" x14ac:dyDescent="0.2">
      <c r="A108" s="135">
        <v>18</v>
      </c>
      <c r="B108" s="133" t="s">
        <v>286</v>
      </c>
      <c r="C108" s="133" t="s">
        <v>314</v>
      </c>
      <c r="D108" s="133" t="s">
        <v>296</v>
      </c>
      <c r="E108" s="133" t="s">
        <v>315</v>
      </c>
      <c r="F108" s="133" t="s">
        <v>308</v>
      </c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</row>
    <row r="109" spans="1:24" x14ac:dyDescent="0.2">
      <c r="A109" s="135">
        <v>16</v>
      </c>
      <c r="B109" s="133" t="s">
        <v>305</v>
      </c>
      <c r="C109" s="133" t="s">
        <v>287</v>
      </c>
      <c r="D109" s="133" t="s">
        <v>296</v>
      </c>
      <c r="E109" s="133" t="s">
        <v>289</v>
      </c>
      <c r="F109" s="133" t="s">
        <v>290</v>
      </c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</row>
    <row r="110" spans="1:24" x14ac:dyDescent="0.2">
      <c r="A110" s="135">
        <v>16</v>
      </c>
      <c r="B110" s="133" t="s">
        <v>286</v>
      </c>
      <c r="C110" s="133" t="s">
        <v>287</v>
      </c>
      <c r="D110" s="133" t="s">
        <v>296</v>
      </c>
      <c r="E110" s="133" t="s">
        <v>289</v>
      </c>
      <c r="F110" s="133" t="s">
        <v>290</v>
      </c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</row>
    <row r="111" spans="1:24" x14ac:dyDescent="0.2">
      <c r="A111" s="135">
        <v>18</v>
      </c>
      <c r="B111" s="133" t="s">
        <v>305</v>
      </c>
      <c r="C111" s="133" t="s">
        <v>314</v>
      </c>
      <c r="D111" s="133" t="s">
        <v>296</v>
      </c>
      <c r="E111" s="133" t="s">
        <v>315</v>
      </c>
      <c r="F111" s="133" t="s">
        <v>308</v>
      </c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</row>
    <row r="112" spans="1:24" x14ac:dyDescent="0.2">
      <c r="A112" s="135">
        <v>16</v>
      </c>
      <c r="B112" s="133" t="s">
        <v>305</v>
      </c>
      <c r="C112" s="133" t="s">
        <v>287</v>
      </c>
      <c r="D112" s="133" t="s">
        <v>370</v>
      </c>
      <c r="E112" s="133" t="s">
        <v>315</v>
      </c>
      <c r="F112" s="133" t="s">
        <v>308</v>
      </c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</row>
    <row r="113" spans="1:24" x14ac:dyDescent="0.2">
      <c r="A113" s="135">
        <v>18</v>
      </c>
      <c r="B113" s="133" t="s">
        <v>286</v>
      </c>
      <c r="C113" s="133" t="s">
        <v>287</v>
      </c>
      <c r="D113" s="133" t="s">
        <v>296</v>
      </c>
      <c r="E113" s="133" t="s">
        <v>289</v>
      </c>
      <c r="F113" s="133" t="s">
        <v>290</v>
      </c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</row>
    <row r="114" spans="1:24" x14ac:dyDescent="0.2">
      <c r="A114" s="135">
        <v>16</v>
      </c>
      <c r="B114" s="133" t="s">
        <v>286</v>
      </c>
      <c r="C114" s="133" t="s">
        <v>287</v>
      </c>
      <c r="D114" s="133" t="s">
        <v>296</v>
      </c>
      <c r="E114" s="133" t="s">
        <v>289</v>
      </c>
      <c r="F114" s="133" t="s">
        <v>290</v>
      </c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</row>
    <row r="115" spans="1:24" x14ac:dyDescent="0.2">
      <c r="A115" s="135">
        <v>16</v>
      </c>
      <c r="B115" s="133" t="s">
        <v>286</v>
      </c>
      <c r="C115" s="133" t="s">
        <v>314</v>
      </c>
      <c r="D115" s="133" t="s">
        <v>359</v>
      </c>
      <c r="E115" s="133" t="s">
        <v>315</v>
      </c>
      <c r="F115" s="133" t="s">
        <v>308</v>
      </c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</row>
    <row r="116" spans="1:24" x14ac:dyDescent="0.2">
      <c r="A116" s="135">
        <v>16</v>
      </c>
      <c r="B116" s="133" t="s">
        <v>286</v>
      </c>
      <c r="C116" s="133" t="s">
        <v>342</v>
      </c>
      <c r="D116" s="133" t="s">
        <v>288</v>
      </c>
      <c r="E116" s="133" t="s">
        <v>315</v>
      </c>
      <c r="F116" s="133" t="s">
        <v>308</v>
      </c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</row>
    <row r="117" spans="1:24" x14ac:dyDescent="0.2">
      <c r="A117" s="135">
        <v>18</v>
      </c>
      <c r="B117" s="133" t="s">
        <v>286</v>
      </c>
      <c r="C117" s="133" t="s">
        <v>314</v>
      </c>
      <c r="D117" s="133" t="s">
        <v>288</v>
      </c>
      <c r="E117" s="133" t="s">
        <v>315</v>
      </c>
      <c r="F117" s="133" t="s">
        <v>308</v>
      </c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</row>
    <row r="118" spans="1:24" x14ac:dyDescent="0.2">
      <c r="A118" s="135">
        <v>18</v>
      </c>
      <c r="B118" s="133" t="s">
        <v>286</v>
      </c>
      <c r="C118" s="133" t="s">
        <v>314</v>
      </c>
      <c r="D118" s="133" t="s">
        <v>302</v>
      </c>
      <c r="E118" s="133" t="s">
        <v>315</v>
      </c>
      <c r="F118" s="133" t="s">
        <v>316</v>
      </c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</row>
    <row r="119" spans="1:24" x14ac:dyDescent="0.2">
      <c r="A119" s="135">
        <v>16</v>
      </c>
      <c r="B119" s="133" t="s">
        <v>305</v>
      </c>
      <c r="C119" s="133" t="s">
        <v>342</v>
      </c>
      <c r="D119" s="133" t="s">
        <v>370</v>
      </c>
      <c r="E119" s="133" t="s">
        <v>307</v>
      </c>
      <c r="F119" s="133" t="s">
        <v>308</v>
      </c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</row>
    <row r="120" spans="1:24" x14ac:dyDescent="0.2">
      <c r="A120" s="135">
        <v>18</v>
      </c>
      <c r="B120" s="133" t="s">
        <v>286</v>
      </c>
      <c r="C120" s="133" t="s">
        <v>355</v>
      </c>
      <c r="D120" s="133" t="s">
        <v>288</v>
      </c>
      <c r="E120" s="133" t="s">
        <v>357</v>
      </c>
      <c r="F120" s="133" t="s">
        <v>316</v>
      </c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</row>
    <row r="121" spans="1:24" x14ac:dyDescent="0.2">
      <c r="A121" s="135">
        <v>16</v>
      </c>
      <c r="B121" s="133" t="s">
        <v>305</v>
      </c>
      <c r="C121" s="133" t="s">
        <v>287</v>
      </c>
      <c r="D121" s="133" t="s">
        <v>360</v>
      </c>
      <c r="E121" s="133" t="s">
        <v>315</v>
      </c>
      <c r="F121" s="133" t="s">
        <v>308</v>
      </c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</row>
    <row r="122" spans="1:24" x14ac:dyDescent="0.2">
      <c r="A122" s="135">
        <v>20</v>
      </c>
      <c r="B122" s="133" t="s">
        <v>286</v>
      </c>
      <c r="C122" s="133" t="s">
        <v>287</v>
      </c>
      <c r="D122" s="133" t="s">
        <v>296</v>
      </c>
      <c r="E122" s="133" t="s">
        <v>289</v>
      </c>
      <c r="F122" s="133" t="s">
        <v>290</v>
      </c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</row>
    <row r="123" spans="1:24" x14ac:dyDescent="0.2">
      <c r="A123" s="135">
        <v>10</v>
      </c>
      <c r="B123" s="133" t="s">
        <v>286</v>
      </c>
      <c r="C123" s="133" t="s">
        <v>287</v>
      </c>
      <c r="D123" s="133" t="s">
        <v>296</v>
      </c>
      <c r="E123" s="133" t="s">
        <v>289</v>
      </c>
      <c r="F123" s="133" t="s">
        <v>290</v>
      </c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</row>
    <row r="124" spans="1:24" x14ac:dyDescent="0.2">
      <c r="A124" s="135">
        <v>12</v>
      </c>
      <c r="B124" s="133" t="s">
        <v>286</v>
      </c>
      <c r="C124" s="133" t="s">
        <v>314</v>
      </c>
      <c r="D124" s="133" t="s">
        <v>381</v>
      </c>
      <c r="E124" s="133" t="s">
        <v>315</v>
      </c>
      <c r="F124" s="133" t="s">
        <v>290</v>
      </c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</row>
    <row r="125" spans="1:24" x14ac:dyDescent="0.2">
      <c r="A125" s="135">
        <v>16</v>
      </c>
      <c r="B125" s="133" t="s">
        <v>286</v>
      </c>
      <c r="C125" s="133" t="s">
        <v>287</v>
      </c>
      <c r="D125" s="133" t="s">
        <v>288</v>
      </c>
      <c r="E125" s="133" t="s">
        <v>289</v>
      </c>
      <c r="F125" s="133" t="s">
        <v>290</v>
      </c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</row>
    <row r="126" spans="1:24" x14ac:dyDescent="0.2">
      <c r="A126" s="135">
        <v>10</v>
      </c>
      <c r="B126" s="133" t="s">
        <v>305</v>
      </c>
      <c r="C126" s="133" t="s">
        <v>287</v>
      </c>
      <c r="D126" s="133" t="s">
        <v>359</v>
      </c>
      <c r="E126" s="133" t="s">
        <v>315</v>
      </c>
      <c r="F126" s="133" t="s">
        <v>290</v>
      </c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</row>
    <row r="127" spans="1:24" x14ac:dyDescent="0.2">
      <c r="A127" s="133" t="s">
        <v>385</v>
      </c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</row>
    <row r="128" spans="1:24" x14ac:dyDescent="0.2">
      <c r="A128" s="133">
        <v>16</v>
      </c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</row>
    <row r="129" spans="1:24" x14ac:dyDescent="0.2">
      <c r="A129" s="133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</row>
    <row r="130" spans="1:24" x14ac:dyDescent="0.2">
      <c r="A130" s="133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</row>
    <row r="131" spans="1:24" x14ac:dyDescent="0.2">
      <c r="A131" s="133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</row>
    <row r="132" spans="1:24" x14ac:dyDescent="0.2">
      <c r="A132" s="133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</row>
    <row r="133" spans="1:24" x14ac:dyDescent="0.2">
      <c r="A133" s="133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</row>
    <row r="134" spans="1:24" x14ac:dyDescent="0.2">
      <c r="A134" s="133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</row>
    <row r="135" spans="1:24" x14ac:dyDescent="0.2">
      <c r="A135" s="133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</row>
    <row r="136" spans="1:24" x14ac:dyDescent="0.2">
      <c r="A136" s="133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</row>
    <row r="137" spans="1:24" x14ac:dyDescent="0.2">
      <c r="A137" s="133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</row>
    <row r="138" spans="1:24" x14ac:dyDescent="0.2">
      <c r="A138" s="133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</row>
    <row r="139" spans="1:24" x14ac:dyDescent="0.2">
      <c r="A139" s="133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</row>
    <row r="140" spans="1:24" x14ac:dyDescent="0.2">
      <c r="A140" s="133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</row>
    <row r="141" spans="1:24" x14ac:dyDescent="0.2">
      <c r="A141" s="133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</row>
    <row r="142" spans="1:24" x14ac:dyDescent="0.2">
      <c r="A142" s="133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</row>
    <row r="143" spans="1:24" x14ac:dyDescent="0.2">
      <c r="A143" s="133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</row>
    <row r="144" spans="1:24" x14ac:dyDescent="0.2">
      <c r="A144" s="133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</row>
    <row r="145" spans="1:24" x14ac:dyDescent="0.2">
      <c r="A145" s="133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</row>
    <row r="146" spans="1:24" x14ac:dyDescent="0.2">
      <c r="A146" s="133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</row>
    <row r="147" spans="1:24" x14ac:dyDescent="0.2">
      <c r="A147" s="133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</row>
    <row r="148" spans="1:24" x14ac:dyDescent="0.2">
      <c r="A148" s="133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</row>
    <row r="149" spans="1:24" x14ac:dyDescent="0.2">
      <c r="A149" s="133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</row>
    <row r="150" spans="1:24" x14ac:dyDescent="0.2">
      <c r="A150" s="133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</row>
    <row r="151" spans="1:24" x14ac:dyDescent="0.2">
      <c r="A151" s="133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</row>
    <row r="152" spans="1:24" x14ac:dyDescent="0.2">
      <c r="A152" s="133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</row>
    <row r="153" spans="1:24" x14ac:dyDescent="0.2">
      <c r="A153" s="133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</row>
    <row r="154" spans="1:24" x14ac:dyDescent="0.2">
      <c r="A154" s="133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</row>
    <row r="155" spans="1:24" x14ac:dyDescent="0.2">
      <c r="A155" s="133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</row>
    <row r="156" spans="1:24" x14ac:dyDescent="0.2">
      <c r="A156" s="133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</row>
    <row r="157" spans="1:24" x14ac:dyDescent="0.2">
      <c r="A157" s="133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</row>
    <row r="158" spans="1:24" x14ac:dyDescent="0.2">
      <c r="A158" s="133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</row>
    <row r="159" spans="1:24" x14ac:dyDescent="0.2">
      <c r="A159" s="133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</row>
    <row r="160" spans="1:24" x14ac:dyDescent="0.2">
      <c r="A160" s="133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</row>
    <row r="161" spans="1:24" x14ac:dyDescent="0.2">
      <c r="A161" s="133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</row>
    <row r="162" spans="1:24" x14ac:dyDescent="0.2">
      <c r="A162" s="133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</row>
    <row r="163" spans="1:24" x14ac:dyDescent="0.2">
      <c r="A163" s="133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</row>
    <row r="164" spans="1:24" x14ac:dyDescent="0.2">
      <c r="A164" s="133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</row>
    <row r="165" spans="1:24" x14ac:dyDescent="0.2">
      <c r="A165" s="133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</row>
    <row r="166" spans="1:24" x14ac:dyDescent="0.2">
      <c r="A166" s="133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</row>
    <row r="167" spans="1:24" x14ac:dyDescent="0.2">
      <c r="A167" s="133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</row>
    <row r="168" spans="1:24" x14ac:dyDescent="0.2">
      <c r="A168" s="133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</row>
    <row r="169" spans="1:24" x14ac:dyDescent="0.2">
      <c r="A169" s="133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</row>
    <row r="170" spans="1:24" x14ac:dyDescent="0.2">
      <c r="A170" s="133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</row>
    <row r="171" spans="1:24" x14ac:dyDescent="0.2">
      <c r="A171" s="133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</row>
    <row r="172" spans="1:24" x14ac:dyDescent="0.2">
      <c r="A172" s="133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</row>
    <row r="173" spans="1:24" x14ac:dyDescent="0.2">
      <c r="A173" s="133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</row>
    <row r="174" spans="1:24" x14ac:dyDescent="0.2">
      <c r="A174" s="133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</row>
    <row r="175" spans="1:24" x14ac:dyDescent="0.2">
      <c r="A175" s="133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</row>
    <row r="176" spans="1:24" x14ac:dyDescent="0.2">
      <c r="A176" s="133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</row>
    <row r="177" spans="1:24" x14ac:dyDescent="0.2">
      <c r="A177" s="133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</row>
    <row r="178" spans="1:24" x14ac:dyDescent="0.2">
      <c r="A178" s="133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</row>
    <row r="179" spans="1:24" x14ac:dyDescent="0.2">
      <c r="A179" s="133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</row>
    <row r="180" spans="1:24" x14ac:dyDescent="0.2">
      <c r="A180" s="133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</row>
    <row r="181" spans="1:24" x14ac:dyDescent="0.2">
      <c r="A181" s="133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</row>
    <row r="182" spans="1:24" x14ac:dyDescent="0.2">
      <c r="A182" s="133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</row>
    <row r="183" spans="1:24" x14ac:dyDescent="0.2">
      <c r="A183" s="133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</row>
    <row r="184" spans="1:24" x14ac:dyDescent="0.2">
      <c r="A184" s="133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</row>
    <row r="185" spans="1:24" x14ac:dyDescent="0.2">
      <c r="A185" s="133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</row>
    <row r="186" spans="1:24" x14ac:dyDescent="0.2">
      <c r="A186" s="133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</row>
    <row r="187" spans="1:24" x14ac:dyDescent="0.2">
      <c r="A187" s="133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</row>
    <row r="188" spans="1:24" x14ac:dyDescent="0.2">
      <c r="A188" s="133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</row>
    <row r="189" spans="1:24" x14ac:dyDescent="0.2">
      <c r="A189" s="133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</row>
    <row r="190" spans="1:24" x14ac:dyDescent="0.2">
      <c r="A190" s="133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</row>
    <row r="191" spans="1:24" x14ac:dyDescent="0.2">
      <c r="A191" s="133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</row>
    <row r="192" spans="1:24" x14ac:dyDescent="0.2">
      <c r="A192" s="133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</row>
    <row r="193" spans="1:24" x14ac:dyDescent="0.2">
      <c r="A193" s="133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</row>
    <row r="194" spans="1:24" x14ac:dyDescent="0.2">
      <c r="A194" s="133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</row>
    <row r="195" spans="1:24" x14ac:dyDescent="0.2">
      <c r="A195" s="133"/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</row>
    <row r="196" spans="1:24" x14ac:dyDescent="0.2">
      <c r="A196" s="133"/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</row>
    <row r="197" spans="1:24" x14ac:dyDescent="0.2">
      <c r="A197" s="133"/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</row>
    <row r="198" spans="1:24" x14ac:dyDescent="0.2">
      <c r="A198" s="133"/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</row>
    <row r="199" spans="1:24" x14ac:dyDescent="0.2">
      <c r="A199" s="133"/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</row>
    <row r="200" spans="1:24" x14ac:dyDescent="0.2">
      <c r="A200" s="133"/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</row>
    <row r="201" spans="1:24" x14ac:dyDescent="0.2">
      <c r="A201" s="133"/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</row>
    <row r="202" spans="1:24" x14ac:dyDescent="0.2">
      <c r="A202" s="133"/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</row>
    <row r="203" spans="1:24" x14ac:dyDescent="0.2">
      <c r="A203" s="133"/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</row>
    <row r="204" spans="1:24" x14ac:dyDescent="0.2">
      <c r="A204" s="133"/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</row>
    <row r="205" spans="1:24" x14ac:dyDescent="0.2">
      <c r="A205" s="133"/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</row>
    <row r="206" spans="1:24" x14ac:dyDescent="0.2">
      <c r="A206" s="133"/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</row>
    <row r="207" spans="1:24" x14ac:dyDescent="0.2">
      <c r="A207" s="133"/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</row>
    <row r="208" spans="1:24" x14ac:dyDescent="0.2">
      <c r="A208" s="133"/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</row>
    <row r="209" spans="1:24" x14ac:dyDescent="0.2">
      <c r="A209" s="133"/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</row>
    <row r="210" spans="1:24" x14ac:dyDescent="0.2">
      <c r="A210" s="133"/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</row>
    <row r="211" spans="1:24" x14ac:dyDescent="0.2">
      <c r="A211" s="133"/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</row>
    <row r="212" spans="1:24" x14ac:dyDescent="0.2">
      <c r="A212" s="133"/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</row>
    <row r="213" spans="1:24" x14ac:dyDescent="0.2">
      <c r="A213" s="133"/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</row>
    <row r="214" spans="1:24" x14ac:dyDescent="0.2">
      <c r="A214" s="133"/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</row>
    <row r="215" spans="1:24" x14ac:dyDescent="0.2">
      <c r="A215" s="133"/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</row>
    <row r="216" spans="1:24" x14ac:dyDescent="0.2">
      <c r="A216" s="133"/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</row>
    <row r="217" spans="1:24" x14ac:dyDescent="0.2">
      <c r="A217" s="133"/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</row>
    <row r="218" spans="1:24" x14ac:dyDescent="0.2">
      <c r="A218" s="133"/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</row>
    <row r="219" spans="1:24" x14ac:dyDescent="0.2">
      <c r="A219" s="133"/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</row>
    <row r="220" spans="1:24" x14ac:dyDescent="0.2">
      <c r="A220" s="133"/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</row>
    <row r="221" spans="1:24" x14ac:dyDescent="0.2">
      <c r="A221" s="133"/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</row>
    <row r="222" spans="1:24" x14ac:dyDescent="0.2">
      <c r="A222" s="133"/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</row>
    <row r="223" spans="1:24" x14ac:dyDescent="0.2">
      <c r="A223" s="133"/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</row>
    <row r="224" spans="1:24" x14ac:dyDescent="0.2">
      <c r="A224" s="133"/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</row>
    <row r="225" spans="1:24" x14ac:dyDescent="0.2">
      <c r="A225" s="133"/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</row>
    <row r="226" spans="1:24" x14ac:dyDescent="0.2">
      <c r="A226" s="133"/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FDCA5-9359-8C43-9552-2FC1776EEB3B}">
  <dimension ref="A1:E226"/>
  <sheetViews>
    <sheetView workbookViewId="0">
      <selection activeCell="N29" sqref="N29"/>
    </sheetView>
  </sheetViews>
  <sheetFormatPr baseColWidth="10" defaultRowHeight="16" x14ac:dyDescent="0.2"/>
  <cols>
    <col min="1" max="1" width="41.6640625" bestFit="1" customWidth="1"/>
    <col min="2" max="2" width="41.33203125" bestFit="1" customWidth="1"/>
  </cols>
  <sheetData>
    <row r="1" spans="1:5" x14ac:dyDescent="0.2">
      <c r="A1" s="133" t="s">
        <v>269</v>
      </c>
      <c r="B1" s="133" t="s">
        <v>262</v>
      </c>
    </row>
    <row r="2" spans="1:5" x14ac:dyDescent="0.2">
      <c r="A2" s="135">
        <v>12</v>
      </c>
      <c r="B2" s="133">
        <v>5</v>
      </c>
      <c r="D2" t="s">
        <v>390</v>
      </c>
      <c r="E2">
        <f>CORREL(A:A,B:B)</f>
        <v>0.55247376059037157</v>
      </c>
    </row>
    <row r="3" spans="1:5" x14ac:dyDescent="0.2">
      <c r="A3" s="135">
        <v>12</v>
      </c>
      <c r="B3" s="133">
        <v>5</v>
      </c>
    </row>
    <row r="4" spans="1:5" x14ac:dyDescent="0.2">
      <c r="A4" s="135">
        <v>12</v>
      </c>
      <c r="B4" s="133">
        <v>5</v>
      </c>
    </row>
    <row r="5" spans="1:5" x14ac:dyDescent="0.2">
      <c r="A5" s="135">
        <v>10</v>
      </c>
      <c r="B5" s="133">
        <v>4</v>
      </c>
    </row>
    <row r="6" spans="1:5" x14ac:dyDescent="0.2">
      <c r="A6" s="135">
        <v>14</v>
      </c>
      <c r="B6" s="133">
        <v>5</v>
      </c>
    </row>
    <row r="7" spans="1:5" x14ac:dyDescent="0.2">
      <c r="A7" s="135">
        <v>14</v>
      </c>
      <c r="B7" s="133">
        <v>5</v>
      </c>
    </row>
    <row r="8" spans="1:5" x14ac:dyDescent="0.2">
      <c r="A8" s="135">
        <v>10</v>
      </c>
      <c r="B8" s="133">
        <v>4</v>
      </c>
    </row>
    <row r="9" spans="1:5" x14ac:dyDescent="0.2">
      <c r="A9" s="135">
        <v>14</v>
      </c>
      <c r="B9" s="133">
        <v>4</v>
      </c>
    </row>
    <row r="10" spans="1:5" x14ac:dyDescent="0.2">
      <c r="A10" s="135">
        <v>14</v>
      </c>
      <c r="B10" s="133">
        <v>4</v>
      </c>
    </row>
    <row r="11" spans="1:5" x14ac:dyDescent="0.2">
      <c r="A11" s="135">
        <v>16</v>
      </c>
      <c r="B11" s="133">
        <v>5</v>
      </c>
    </row>
    <row r="12" spans="1:5" x14ac:dyDescent="0.2">
      <c r="A12" s="135">
        <v>12</v>
      </c>
      <c r="B12" s="133">
        <v>5</v>
      </c>
    </row>
    <row r="13" spans="1:5" x14ac:dyDescent="0.2">
      <c r="A13" s="135">
        <v>14</v>
      </c>
      <c r="B13" s="133">
        <v>5</v>
      </c>
    </row>
    <row r="14" spans="1:5" x14ac:dyDescent="0.2">
      <c r="A14" s="135">
        <v>12</v>
      </c>
      <c r="B14" s="133">
        <v>5</v>
      </c>
    </row>
    <row r="15" spans="1:5" x14ac:dyDescent="0.2">
      <c r="A15" s="135">
        <v>16</v>
      </c>
      <c r="B15" s="133">
        <v>4</v>
      </c>
    </row>
    <row r="16" spans="1:5" x14ac:dyDescent="0.2">
      <c r="A16" s="135">
        <v>16</v>
      </c>
      <c r="B16" s="133">
        <v>5</v>
      </c>
    </row>
    <row r="17" spans="1:2" x14ac:dyDescent="0.2">
      <c r="A17" s="135">
        <v>14</v>
      </c>
      <c r="B17" s="133">
        <v>4</v>
      </c>
    </row>
    <row r="18" spans="1:2" x14ac:dyDescent="0.2">
      <c r="A18" s="135">
        <v>14</v>
      </c>
      <c r="B18" s="133">
        <v>3</v>
      </c>
    </row>
    <row r="19" spans="1:2" x14ac:dyDescent="0.2">
      <c r="A19" s="135">
        <v>14</v>
      </c>
      <c r="B19" s="133">
        <v>4</v>
      </c>
    </row>
    <row r="20" spans="1:2" x14ac:dyDescent="0.2">
      <c r="A20" s="135">
        <v>16</v>
      </c>
      <c r="B20" s="133">
        <v>5</v>
      </c>
    </row>
    <row r="21" spans="1:2" x14ac:dyDescent="0.2">
      <c r="A21" s="135">
        <v>16</v>
      </c>
      <c r="B21" s="133">
        <v>5</v>
      </c>
    </row>
    <row r="22" spans="1:2" x14ac:dyDescent="0.2">
      <c r="A22" s="135">
        <v>16</v>
      </c>
      <c r="B22" s="133">
        <v>5</v>
      </c>
    </row>
    <row r="23" spans="1:2" x14ac:dyDescent="0.2">
      <c r="A23" s="135">
        <v>16</v>
      </c>
      <c r="B23" s="133">
        <v>5</v>
      </c>
    </row>
    <row r="24" spans="1:2" x14ac:dyDescent="0.2">
      <c r="A24" s="135">
        <v>14</v>
      </c>
      <c r="B24" s="133">
        <v>4</v>
      </c>
    </row>
    <row r="25" spans="1:2" x14ac:dyDescent="0.2">
      <c r="A25" s="135">
        <v>16</v>
      </c>
      <c r="B25" s="133">
        <v>5</v>
      </c>
    </row>
    <row r="26" spans="1:2" x14ac:dyDescent="0.2">
      <c r="A26" s="135">
        <v>10</v>
      </c>
      <c r="B26" s="133">
        <v>4</v>
      </c>
    </row>
    <row r="27" spans="1:2" x14ac:dyDescent="0.2">
      <c r="A27" s="135">
        <v>10</v>
      </c>
      <c r="B27" s="133">
        <v>2</v>
      </c>
    </row>
    <row r="28" spans="1:2" x14ac:dyDescent="0.2">
      <c r="A28" s="135">
        <v>16</v>
      </c>
      <c r="B28" s="133">
        <v>5</v>
      </c>
    </row>
    <row r="29" spans="1:2" x14ac:dyDescent="0.2">
      <c r="A29" s="135">
        <v>18</v>
      </c>
      <c r="B29" s="133">
        <v>5</v>
      </c>
    </row>
    <row r="30" spans="1:2" x14ac:dyDescent="0.2">
      <c r="A30" s="135">
        <v>16</v>
      </c>
      <c r="B30" s="133">
        <v>5</v>
      </c>
    </row>
    <row r="31" spans="1:2" x14ac:dyDescent="0.2">
      <c r="A31" s="135">
        <v>16</v>
      </c>
      <c r="B31" s="133">
        <v>5</v>
      </c>
    </row>
    <row r="32" spans="1:2" x14ac:dyDescent="0.2">
      <c r="A32" s="135">
        <v>16</v>
      </c>
      <c r="B32" s="133">
        <v>5</v>
      </c>
    </row>
    <row r="33" spans="1:2" x14ac:dyDescent="0.2">
      <c r="A33" s="135">
        <v>14</v>
      </c>
      <c r="B33" s="133">
        <v>5</v>
      </c>
    </row>
    <row r="34" spans="1:2" x14ac:dyDescent="0.2">
      <c r="A34" s="135">
        <v>18</v>
      </c>
      <c r="B34" s="133">
        <v>5</v>
      </c>
    </row>
    <row r="35" spans="1:2" x14ac:dyDescent="0.2">
      <c r="A35" s="135">
        <v>16</v>
      </c>
      <c r="B35" s="133">
        <v>5</v>
      </c>
    </row>
    <row r="36" spans="1:2" x14ac:dyDescent="0.2">
      <c r="A36" s="135">
        <v>12</v>
      </c>
      <c r="B36" s="133">
        <v>3</v>
      </c>
    </row>
    <row r="37" spans="1:2" x14ac:dyDescent="0.2">
      <c r="A37" s="135">
        <v>20</v>
      </c>
      <c r="B37" s="133">
        <v>4</v>
      </c>
    </row>
    <row r="38" spans="1:2" x14ac:dyDescent="0.2">
      <c r="A38" s="135">
        <v>10</v>
      </c>
      <c r="B38" s="133">
        <v>3</v>
      </c>
    </row>
    <row r="39" spans="1:2" x14ac:dyDescent="0.2">
      <c r="A39" s="135">
        <v>18</v>
      </c>
      <c r="B39" s="133">
        <v>5</v>
      </c>
    </row>
    <row r="40" spans="1:2" x14ac:dyDescent="0.2">
      <c r="A40" s="135">
        <v>18</v>
      </c>
      <c r="B40" s="133">
        <v>5</v>
      </c>
    </row>
    <row r="41" spans="1:2" x14ac:dyDescent="0.2">
      <c r="A41" s="135">
        <v>18</v>
      </c>
      <c r="B41" s="133">
        <v>5</v>
      </c>
    </row>
    <row r="42" spans="1:2" x14ac:dyDescent="0.2">
      <c r="A42" s="135">
        <v>18</v>
      </c>
      <c r="B42" s="133">
        <v>5</v>
      </c>
    </row>
    <row r="43" spans="1:2" x14ac:dyDescent="0.2">
      <c r="A43" s="135">
        <v>18</v>
      </c>
      <c r="B43" s="133">
        <v>5</v>
      </c>
    </row>
    <row r="44" spans="1:2" x14ac:dyDescent="0.2">
      <c r="A44" s="135">
        <v>18</v>
      </c>
      <c r="B44" s="133">
        <v>5</v>
      </c>
    </row>
    <row r="45" spans="1:2" x14ac:dyDescent="0.2">
      <c r="A45" s="135">
        <v>18</v>
      </c>
      <c r="B45" s="133">
        <v>5</v>
      </c>
    </row>
    <row r="46" spans="1:2" x14ac:dyDescent="0.2">
      <c r="A46" s="135">
        <v>18</v>
      </c>
      <c r="B46" s="133">
        <v>4</v>
      </c>
    </row>
    <row r="47" spans="1:2" x14ac:dyDescent="0.2">
      <c r="A47" s="135">
        <v>16</v>
      </c>
      <c r="B47" s="133">
        <v>5</v>
      </c>
    </row>
    <row r="48" spans="1:2" x14ac:dyDescent="0.2">
      <c r="A48" s="135">
        <v>16</v>
      </c>
      <c r="B48" s="133">
        <v>5</v>
      </c>
    </row>
    <row r="49" spans="1:2" x14ac:dyDescent="0.2">
      <c r="A49" s="135">
        <v>14</v>
      </c>
      <c r="B49" s="133">
        <v>4</v>
      </c>
    </row>
    <row r="50" spans="1:2" x14ac:dyDescent="0.2">
      <c r="A50" s="135">
        <v>12</v>
      </c>
      <c r="B50" s="133">
        <v>4</v>
      </c>
    </row>
    <row r="51" spans="1:2" x14ac:dyDescent="0.2">
      <c r="A51" s="135">
        <v>16</v>
      </c>
      <c r="B51" s="133">
        <v>4</v>
      </c>
    </row>
    <row r="52" spans="1:2" x14ac:dyDescent="0.2">
      <c r="A52" s="135">
        <v>18</v>
      </c>
      <c r="B52" s="133">
        <v>4</v>
      </c>
    </row>
    <row r="53" spans="1:2" x14ac:dyDescent="0.2">
      <c r="A53" s="135">
        <v>18</v>
      </c>
      <c r="B53" s="133">
        <v>5</v>
      </c>
    </row>
    <row r="54" spans="1:2" x14ac:dyDescent="0.2">
      <c r="A54" s="135">
        <v>18</v>
      </c>
      <c r="B54" s="133">
        <v>5</v>
      </c>
    </row>
    <row r="55" spans="1:2" x14ac:dyDescent="0.2">
      <c r="A55" s="135">
        <v>18</v>
      </c>
      <c r="B55" s="133">
        <v>5</v>
      </c>
    </row>
    <row r="56" spans="1:2" x14ac:dyDescent="0.2">
      <c r="A56" s="135">
        <v>20</v>
      </c>
      <c r="B56" s="133">
        <v>5</v>
      </c>
    </row>
    <row r="57" spans="1:2" x14ac:dyDescent="0.2">
      <c r="A57" s="135">
        <v>16</v>
      </c>
      <c r="B57" s="133">
        <v>5</v>
      </c>
    </row>
    <row r="58" spans="1:2" x14ac:dyDescent="0.2">
      <c r="A58" s="135">
        <v>20</v>
      </c>
      <c r="B58" s="133">
        <v>5</v>
      </c>
    </row>
    <row r="59" spans="1:2" x14ac:dyDescent="0.2">
      <c r="A59" s="135">
        <v>12</v>
      </c>
      <c r="B59" s="133">
        <v>4</v>
      </c>
    </row>
    <row r="60" spans="1:2" x14ac:dyDescent="0.2">
      <c r="A60" s="135">
        <v>20</v>
      </c>
      <c r="B60" s="133">
        <v>5</v>
      </c>
    </row>
    <row r="61" spans="1:2" x14ac:dyDescent="0.2">
      <c r="A61" s="135">
        <v>14</v>
      </c>
      <c r="B61" s="133">
        <v>5</v>
      </c>
    </row>
    <row r="62" spans="1:2" x14ac:dyDescent="0.2">
      <c r="A62" s="135">
        <v>14</v>
      </c>
      <c r="B62" s="133">
        <v>5</v>
      </c>
    </row>
    <row r="63" spans="1:2" x14ac:dyDescent="0.2">
      <c r="A63" s="135">
        <v>16</v>
      </c>
      <c r="B63" s="133">
        <v>5</v>
      </c>
    </row>
    <row r="64" spans="1:2" x14ac:dyDescent="0.2">
      <c r="A64" s="135">
        <v>16</v>
      </c>
      <c r="B64" s="133">
        <v>5</v>
      </c>
    </row>
    <row r="65" spans="1:2" x14ac:dyDescent="0.2">
      <c r="A65" s="135">
        <v>14</v>
      </c>
      <c r="B65" s="133">
        <v>5</v>
      </c>
    </row>
    <row r="66" spans="1:2" x14ac:dyDescent="0.2">
      <c r="A66" s="135">
        <v>14</v>
      </c>
      <c r="B66" s="133">
        <v>5</v>
      </c>
    </row>
    <row r="67" spans="1:2" x14ac:dyDescent="0.2">
      <c r="A67" s="135">
        <v>18</v>
      </c>
      <c r="B67" s="133">
        <v>5</v>
      </c>
    </row>
    <row r="68" spans="1:2" x14ac:dyDescent="0.2">
      <c r="A68" s="135">
        <v>14</v>
      </c>
      <c r="B68" s="133">
        <v>3</v>
      </c>
    </row>
    <row r="69" spans="1:2" x14ac:dyDescent="0.2">
      <c r="A69" s="135">
        <v>16</v>
      </c>
      <c r="B69" s="133">
        <v>5</v>
      </c>
    </row>
    <row r="70" spans="1:2" x14ac:dyDescent="0.2">
      <c r="A70" s="135">
        <v>20</v>
      </c>
      <c r="B70" s="133">
        <v>5</v>
      </c>
    </row>
    <row r="71" spans="1:2" x14ac:dyDescent="0.2">
      <c r="A71" s="135">
        <v>16</v>
      </c>
      <c r="B71" s="133">
        <v>5</v>
      </c>
    </row>
    <row r="72" spans="1:2" x14ac:dyDescent="0.2">
      <c r="A72" s="135">
        <v>18</v>
      </c>
      <c r="B72" s="133">
        <v>5</v>
      </c>
    </row>
    <row r="73" spans="1:2" x14ac:dyDescent="0.2">
      <c r="A73" s="135">
        <v>16</v>
      </c>
      <c r="B73" s="133">
        <v>5</v>
      </c>
    </row>
    <row r="74" spans="1:2" x14ac:dyDescent="0.2">
      <c r="A74" s="135">
        <v>18</v>
      </c>
      <c r="B74" s="133">
        <v>5</v>
      </c>
    </row>
    <row r="75" spans="1:2" x14ac:dyDescent="0.2">
      <c r="A75" s="135">
        <v>16</v>
      </c>
      <c r="B75" s="133">
        <v>5</v>
      </c>
    </row>
    <row r="76" spans="1:2" x14ac:dyDescent="0.2">
      <c r="A76" s="135">
        <v>18</v>
      </c>
      <c r="B76" s="133">
        <v>5</v>
      </c>
    </row>
    <row r="77" spans="1:2" x14ac:dyDescent="0.2">
      <c r="A77" s="135">
        <v>16</v>
      </c>
      <c r="B77" s="133">
        <v>5</v>
      </c>
    </row>
    <row r="78" spans="1:2" x14ac:dyDescent="0.2">
      <c r="A78" s="135">
        <v>18</v>
      </c>
      <c r="B78" s="133">
        <v>5</v>
      </c>
    </row>
    <row r="79" spans="1:2" x14ac:dyDescent="0.2">
      <c r="A79" s="135">
        <v>16</v>
      </c>
      <c r="B79" s="133">
        <v>5</v>
      </c>
    </row>
    <row r="80" spans="1:2" x14ac:dyDescent="0.2">
      <c r="A80" s="135">
        <v>18</v>
      </c>
      <c r="B80" s="133">
        <v>5</v>
      </c>
    </row>
    <row r="81" spans="1:2" x14ac:dyDescent="0.2">
      <c r="A81" s="135">
        <v>16</v>
      </c>
      <c r="B81" s="133">
        <v>5</v>
      </c>
    </row>
    <row r="82" spans="1:2" x14ac:dyDescent="0.2">
      <c r="A82" s="135">
        <v>16</v>
      </c>
      <c r="B82" s="133">
        <v>5</v>
      </c>
    </row>
    <row r="83" spans="1:2" x14ac:dyDescent="0.2">
      <c r="A83" s="135">
        <v>16</v>
      </c>
      <c r="B83" s="133">
        <v>5</v>
      </c>
    </row>
    <row r="84" spans="1:2" x14ac:dyDescent="0.2">
      <c r="A84" s="135">
        <v>18</v>
      </c>
      <c r="B84" s="133">
        <v>5</v>
      </c>
    </row>
    <row r="85" spans="1:2" x14ac:dyDescent="0.2">
      <c r="A85" s="135">
        <v>18</v>
      </c>
      <c r="B85" s="133">
        <v>5</v>
      </c>
    </row>
    <row r="86" spans="1:2" x14ac:dyDescent="0.2">
      <c r="A86" s="135">
        <v>18</v>
      </c>
      <c r="B86" s="133">
        <v>5</v>
      </c>
    </row>
    <row r="87" spans="1:2" x14ac:dyDescent="0.2">
      <c r="A87" s="135">
        <v>16</v>
      </c>
      <c r="B87" s="133">
        <v>5</v>
      </c>
    </row>
    <row r="88" spans="1:2" x14ac:dyDescent="0.2">
      <c r="A88" s="135">
        <v>16</v>
      </c>
      <c r="B88" s="133">
        <v>5</v>
      </c>
    </row>
    <row r="89" spans="1:2" x14ac:dyDescent="0.2">
      <c r="A89" s="135">
        <v>18</v>
      </c>
      <c r="B89" s="133">
        <v>5</v>
      </c>
    </row>
    <row r="90" spans="1:2" x14ac:dyDescent="0.2">
      <c r="A90" s="135">
        <v>18</v>
      </c>
      <c r="B90" s="133">
        <v>5</v>
      </c>
    </row>
    <row r="91" spans="1:2" x14ac:dyDescent="0.2">
      <c r="A91" s="135">
        <v>16</v>
      </c>
      <c r="B91" s="133">
        <v>5</v>
      </c>
    </row>
    <row r="92" spans="1:2" x14ac:dyDescent="0.2">
      <c r="A92" s="135">
        <v>16</v>
      </c>
      <c r="B92" s="133">
        <v>5</v>
      </c>
    </row>
    <row r="93" spans="1:2" x14ac:dyDescent="0.2">
      <c r="A93" s="135">
        <v>18</v>
      </c>
      <c r="B93" s="133">
        <v>5</v>
      </c>
    </row>
    <row r="94" spans="1:2" x14ac:dyDescent="0.2">
      <c r="A94" s="135">
        <v>16</v>
      </c>
      <c r="B94" s="133">
        <v>5</v>
      </c>
    </row>
    <row r="95" spans="1:2" x14ac:dyDescent="0.2">
      <c r="A95" s="135">
        <v>18</v>
      </c>
      <c r="B95" s="133">
        <v>5</v>
      </c>
    </row>
    <row r="96" spans="1:2" x14ac:dyDescent="0.2">
      <c r="A96" s="135">
        <v>18</v>
      </c>
      <c r="B96" s="133">
        <v>5</v>
      </c>
    </row>
    <row r="97" spans="1:2" x14ac:dyDescent="0.2">
      <c r="A97" s="135">
        <v>16</v>
      </c>
      <c r="B97" s="133">
        <v>5</v>
      </c>
    </row>
    <row r="98" spans="1:2" x14ac:dyDescent="0.2">
      <c r="A98" s="135">
        <v>16</v>
      </c>
      <c r="B98" s="133">
        <v>5</v>
      </c>
    </row>
    <row r="99" spans="1:2" x14ac:dyDescent="0.2">
      <c r="A99" s="135">
        <v>18</v>
      </c>
      <c r="B99" s="133">
        <v>5</v>
      </c>
    </row>
    <row r="100" spans="1:2" x14ac:dyDescent="0.2">
      <c r="A100" s="135">
        <v>16</v>
      </c>
      <c r="B100" s="133">
        <v>5</v>
      </c>
    </row>
    <row r="101" spans="1:2" x14ac:dyDescent="0.2">
      <c r="A101" s="135">
        <v>18</v>
      </c>
      <c r="B101" s="133">
        <v>5</v>
      </c>
    </row>
    <row r="102" spans="1:2" x14ac:dyDescent="0.2">
      <c r="A102" s="135">
        <v>18</v>
      </c>
      <c r="B102" s="133">
        <v>5</v>
      </c>
    </row>
    <row r="103" spans="1:2" x14ac:dyDescent="0.2">
      <c r="A103" s="135">
        <v>16</v>
      </c>
      <c r="B103" s="133">
        <v>5</v>
      </c>
    </row>
    <row r="104" spans="1:2" x14ac:dyDescent="0.2">
      <c r="A104" s="135">
        <v>18</v>
      </c>
      <c r="B104" s="133">
        <v>5</v>
      </c>
    </row>
    <row r="105" spans="1:2" x14ac:dyDescent="0.2">
      <c r="A105" s="135">
        <v>16</v>
      </c>
      <c r="B105" s="133">
        <v>5</v>
      </c>
    </row>
    <row r="106" spans="1:2" x14ac:dyDescent="0.2">
      <c r="A106" s="135">
        <v>18</v>
      </c>
      <c r="B106" s="133">
        <v>5</v>
      </c>
    </row>
    <row r="107" spans="1:2" x14ac:dyDescent="0.2">
      <c r="A107" s="135">
        <v>16</v>
      </c>
      <c r="B107" s="133">
        <v>5</v>
      </c>
    </row>
    <row r="108" spans="1:2" x14ac:dyDescent="0.2">
      <c r="A108" s="135">
        <v>18</v>
      </c>
      <c r="B108" s="133">
        <v>5</v>
      </c>
    </row>
    <row r="109" spans="1:2" x14ac:dyDescent="0.2">
      <c r="A109" s="135">
        <v>16</v>
      </c>
      <c r="B109" s="133">
        <v>5</v>
      </c>
    </row>
    <row r="110" spans="1:2" x14ac:dyDescent="0.2">
      <c r="A110" s="135">
        <v>16</v>
      </c>
      <c r="B110" s="133">
        <v>5</v>
      </c>
    </row>
    <row r="111" spans="1:2" x14ac:dyDescent="0.2">
      <c r="A111" s="135">
        <v>18</v>
      </c>
      <c r="B111" s="133">
        <v>5</v>
      </c>
    </row>
    <row r="112" spans="1:2" x14ac:dyDescent="0.2">
      <c r="A112" s="135">
        <v>16</v>
      </c>
      <c r="B112" s="133">
        <v>5</v>
      </c>
    </row>
    <row r="113" spans="1:2" x14ac:dyDescent="0.2">
      <c r="A113" s="135">
        <v>18</v>
      </c>
      <c r="B113" s="133">
        <v>5</v>
      </c>
    </row>
    <row r="114" spans="1:2" x14ac:dyDescent="0.2">
      <c r="A114" s="135">
        <v>16</v>
      </c>
      <c r="B114" s="133">
        <v>5</v>
      </c>
    </row>
    <row r="115" spans="1:2" x14ac:dyDescent="0.2">
      <c r="A115" s="135">
        <v>16</v>
      </c>
      <c r="B115" s="133">
        <v>5</v>
      </c>
    </row>
    <row r="116" spans="1:2" x14ac:dyDescent="0.2">
      <c r="A116" s="135">
        <v>16</v>
      </c>
      <c r="B116" s="133">
        <v>5</v>
      </c>
    </row>
    <row r="117" spans="1:2" x14ac:dyDescent="0.2">
      <c r="A117" s="135">
        <v>18</v>
      </c>
      <c r="B117" s="133">
        <v>5</v>
      </c>
    </row>
    <row r="118" spans="1:2" x14ac:dyDescent="0.2">
      <c r="A118" s="135">
        <v>18</v>
      </c>
      <c r="B118" s="133">
        <v>5</v>
      </c>
    </row>
    <row r="119" spans="1:2" x14ac:dyDescent="0.2">
      <c r="A119" s="135">
        <v>16</v>
      </c>
      <c r="B119" s="133">
        <v>5</v>
      </c>
    </row>
    <row r="120" spans="1:2" x14ac:dyDescent="0.2">
      <c r="A120" s="135">
        <v>18</v>
      </c>
      <c r="B120" s="133">
        <v>5</v>
      </c>
    </row>
    <row r="121" spans="1:2" x14ac:dyDescent="0.2">
      <c r="A121" s="135">
        <v>16</v>
      </c>
      <c r="B121" s="133">
        <v>5</v>
      </c>
    </row>
    <row r="122" spans="1:2" x14ac:dyDescent="0.2">
      <c r="A122" s="135">
        <v>20</v>
      </c>
      <c r="B122" s="133">
        <v>5</v>
      </c>
    </row>
    <row r="123" spans="1:2" x14ac:dyDescent="0.2">
      <c r="A123" s="135">
        <v>10</v>
      </c>
      <c r="B123" s="133">
        <v>4</v>
      </c>
    </row>
    <row r="124" spans="1:2" x14ac:dyDescent="0.2">
      <c r="A124" s="135">
        <v>12</v>
      </c>
      <c r="B124" s="133">
        <v>4</v>
      </c>
    </row>
    <row r="125" spans="1:2" x14ac:dyDescent="0.2">
      <c r="A125" s="135">
        <v>16</v>
      </c>
      <c r="B125" s="133">
        <v>4</v>
      </c>
    </row>
    <row r="126" spans="1:2" x14ac:dyDescent="0.2">
      <c r="A126" s="135">
        <v>10</v>
      </c>
      <c r="B126" s="133">
        <v>4</v>
      </c>
    </row>
    <row r="127" spans="1:2" x14ac:dyDescent="0.2">
      <c r="A127" s="133" t="s">
        <v>385</v>
      </c>
      <c r="B127" s="133"/>
    </row>
    <row r="128" spans="1:2" x14ac:dyDescent="0.2">
      <c r="A128" s="133">
        <v>16</v>
      </c>
      <c r="B128" s="133"/>
    </row>
    <row r="129" spans="1:2" x14ac:dyDescent="0.2">
      <c r="A129" s="133"/>
      <c r="B129" s="133"/>
    </row>
    <row r="130" spans="1:2" x14ac:dyDescent="0.2">
      <c r="A130" s="133"/>
      <c r="B130" s="133"/>
    </row>
    <row r="131" spans="1:2" x14ac:dyDescent="0.2">
      <c r="A131" s="133"/>
      <c r="B131" s="133"/>
    </row>
    <row r="132" spans="1:2" x14ac:dyDescent="0.2">
      <c r="A132" s="133"/>
      <c r="B132" s="133"/>
    </row>
    <row r="133" spans="1:2" x14ac:dyDescent="0.2">
      <c r="A133" s="133"/>
      <c r="B133" s="133"/>
    </row>
    <row r="134" spans="1:2" x14ac:dyDescent="0.2">
      <c r="A134" s="133"/>
      <c r="B134" s="133"/>
    </row>
    <row r="135" spans="1:2" x14ac:dyDescent="0.2">
      <c r="A135" s="133"/>
      <c r="B135" s="133"/>
    </row>
    <row r="136" spans="1:2" x14ac:dyDescent="0.2">
      <c r="A136" s="133"/>
      <c r="B136" s="133"/>
    </row>
    <row r="137" spans="1:2" x14ac:dyDescent="0.2">
      <c r="A137" s="133"/>
      <c r="B137" s="133"/>
    </row>
    <row r="138" spans="1:2" x14ac:dyDescent="0.2">
      <c r="A138" s="133"/>
      <c r="B138" s="133"/>
    </row>
    <row r="139" spans="1:2" x14ac:dyDescent="0.2">
      <c r="A139" s="133"/>
      <c r="B139" s="133"/>
    </row>
    <row r="140" spans="1:2" x14ac:dyDescent="0.2">
      <c r="A140" s="133"/>
      <c r="B140" s="133"/>
    </row>
    <row r="141" spans="1:2" x14ac:dyDescent="0.2">
      <c r="A141" s="133"/>
      <c r="B141" s="133"/>
    </row>
    <row r="142" spans="1:2" x14ac:dyDescent="0.2">
      <c r="A142" s="133"/>
      <c r="B142" s="133"/>
    </row>
    <row r="143" spans="1:2" x14ac:dyDescent="0.2">
      <c r="A143" s="133"/>
      <c r="B143" s="133"/>
    </row>
    <row r="144" spans="1:2" x14ac:dyDescent="0.2">
      <c r="A144" s="133"/>
      <c r="B144" s="133"/>
    </row>
    <row r="145" spans="1:2" x14ac:dyDescent="0.2">
      <c r="A145" s="133"/>
      <c r="B145" s="133"/>
    </row>
    <row r="146" spans="1:2" x14ac:dyDescent="0.2">
      <c r="A146" s="133"/>
      <c r="B146" s="133"/>
    </row>
    <row r="147" spans="1:2" x14ac:dyDescent="0.2">
      <c r="A147" s="133"/>
      <c r="B147" s="133"/>
    </row>
    <row r="148" spans="1:2" x14ac:dyDescent="0.2">
      <c r="A148" s="133"/>
      <c r="B148" s="133"/>
    </row>
    <row r="149" spans="1:2" x14ac:dyDescent="0.2">
      <c r="A149" s="133"/>
      <c r="B149" s="133"/>
    </row>
    <row r="150" spans="1:2" x14ac:dyDescent="0.2">
      <c r="A150" s="133"/>
      <c r="B150" s="133"/>
    </row>
    <row r="151" spans="1:2" x14ac:dyDescent="0.2">
      <c r="A151" s="133"/>
      <c r="B151" s="133"/>
    </row>
    <row r="152" spans="1:2" x14ac:dyDescent="0.2">
      <c r="A152" s="133"/>
      <c r="B152" s="133"/>
    </row>
    <row r="153" spans="1:2" x14ac:dyDescent="0.2">
      <c r="A153" s="133"/>
      <c r="B153" s="133"/>
    </row>
    <row r="154" spans="1:2" x14ac:dyDescent="0.2">
      <c r="A154" s="133"/>
      <c r="B154" s="133"/>
    </row>
    <row r="155" spans="1:2" x14ac:dyDescent="0.2">
      <c r="A155" s="133"/>
      <c r="B155" s="133"/>
    </row>
    <row r="156" spans="1:2" x14ac:dyDescent="0.2">
      <c r="A156" s="133"/>
      <c r="B156" s="133"/>
    </row>
    <row r="157" spans="1:2" x14ac:dyDescent="0.2">
      <c r="A157" s="133"/>
      <c r="B157" s="133"/>
    </row>
    <row r="158" spans="1:2" x14ac:dyDescent="0.2">
      <c r="A158" s="133"/>
      <c r="B158" s="133"/>
    </row>
    <row r="159" spans="1:2" x14ac:dyDescent="0.2">
      <c r="A159" s="133"/>
      <c r="B159" s="133"/>
    </row>
    <row r="160" spans="1:2" x14ac:dyDescent="0.2">
      <c r="A160" s="133"/>
      <c r="B160" s="133"/>
    </row>
    <row r="161" spans="1:2" x14ac:dyDescent="0.2">
      <c r="A161" s="133"/>
      <c r="B161" s="133"/>
    </row>
    <row r="162" spans="1:2" x14ac:dyDescent="0.2">
      <c r="A162" s="133"/>
      <c r="B162" s="133"/>
    </row>
    <row r="163" spans="1:2" x14ac:dyDescent="0.2">
      <c r="A163" s="133"/>
      <c r="B163" s="133"/>
    </row>
    <row r="164" spans="1:2" x14ac:dyDescent="0.2">
      <c r="A164" s="133"/>
      <c r="B164" s="133"/>
    </row>
    <row r="165" spans="1:2" x14ac:dyDescent="0.2">
      <c r="A165" s="133"/>
      <c r="B165" s="133"/>
    </row>
    <row r="166" spans="1:2" x14ac:dyDescent="0.2">
      <c r="A166" s="133"/>
      <c r="B166" s="133"/>
    </row>
    <row r="167" spans="1:2" x14ac:dyDescent="0.2">
      <c r="A167" s="133"/>
      <c r="B167" s="133"/>
    </row>
    <row r="168" spans="1:2" x14ac:dyDescent="0.2">
      <c r="A168" s="133"/>
      <c r="B168" s="133"/>
    </row>
    <row r="169" spans="1:2" x14ac:dyDescent="0.2">
      <c r="A169" s="133"/>
      <c r="B169" s="133"/>
    </row>
    <row r="170" spans="1:2" x14ac:dyDescent="0.2">
      <c r="A170" s="133"/>
      <c r="B170" s="133"/>
    </row>
    <row r="171" spans="1:2" x14ac:dyDescent="0.2">
      <c r="A171" s="133"/>
      <c r="B171" s="133"/>
    </row>
    <row r="172" spans="1:2" x14ac:dyDescent="0.2">
      <c r="A172" s="133"/>
      <c r="B172" s="133"/>
    </row>
    <row r="173" spans="1:2" x14ac:dyDescent="0.2">
      <c r="A173" s="133"/>
      <c r="B173" s="133"/>
    </row>
    <row r="174" spans="1:2" x14ac:dyDescent="0.2">
      <c r="A174" s="133"/>
      <c r="B174" s="133"/>
    </row>
    <row r="175" spans="1:2" x14ac:dyDescent="0.2">
      <c r="A175" s="133"/>
      <c r="B175" s="133"/>
    </row>
    <row r="176" spans="1:2" x14ac:dyDescent="0.2">
      <c r="A176" s="133"/>
      <c r="B176" s="133"/>
    </row>
    <row r="177" spans="1:2" x14ac:dyDescent="0.2">
      <c r="A177" s="133"/>
      <c r="B177" s="133"/>
    </row>
    <row r="178" spans="1:2" x14ac:dyDescent="0.2">
      <c r="A178" s="133"/>
      <c r="B178" s="133"/>
    </row>
    <row r="179" spans="1:2" x14ac:dyDescent="0.2">
      <c r="A179" s="133"/>
      <c r="B179" s="133"/>
    </row>
    <row r="180" spans="1:2" x14ac:dyDescent="0.2">
      <c r="A180" s="133"/>
      <c r="B180" s="133"/>
    </row>
    <row r="181" spans="1:2" x14ac:dyDescent="0.2">
      <c r="A181" s="133"/>
      <c r="B181" s="133"/>
    </row>
    <row r="182" spans="1:2" x14ac:dyDescent="0.2">
      <c r="A182" s="133"/>
      <c r="B182" s="133"/>
    </row>
    <row r="183" spans="1:2" x14ac:dyDescent="0.2">
      <c r="A183" s="133"/>
      <c r="B183" s="133"/>
    </row>
    <row r="184" spans="1:2" x14ac:dyDescent="0.2">
      <c r="A184" s="133"/>
      <c r="B184" s="133"/>
    </row>
    <row r="185" spans="1:2" x14ac:dyDescent="0.2">
      <c r="A185" s="133"/>
      <c r="B185" s="133"/>
    </row>
    <row r="186" spans="1:2" x14ac:dyDescent="0.2">
      <c r="A186" s="133"/>
      <c r="B186" s="133"/>
    </row>
    <row r="187" spans="1:2" x14ac:dyDescent="0.2">
      <c r="A187" s="133"/>
      <c r="B187" s="133"/>
    </row>
    <row r="188" spans="1:2" x14ac:dyDescent="0.2">
      <c r="A188" s="133"/>
      <c r="B188" s="133"/>
    </row>
    <row r="189" spans="1:2" x14ac:dyDescent="0.2">
      <c r="A189" s="133"/>
      <c r="B189" s="133"/>
    </row>
    <row r="190" spans="1:2" x14ac:dyDescent="0.2">
      <c r="A190" s="133"/>
      <c r="B190" s="133"/>
    </row>
    <row r="191" spans="1:2" x14ac:dyDescent="0.2">
      <c r="A191" s="133"/>
      <c r="B191" s="133"/>
    </row>
    <row r="192" spans="1:2" x14ac:dyDescent="0.2">
      <c r="A192" s="133"/>
      <c r="B192" s="133"/>
    </row>
    <row r="193" spans="1:2" x14ac:dyDescent="0.2">
      <c r="A193" s="133"/>
      <c r="B193" s="133"/>
    </row>
    <row r="194" spans="1:2" x14ac:dyDescent="0.2">
      <c r="A194" s="133"/>
      <c r="B194" s="133"/>
    </row>
    <row r="195" spans="1:2" x14ac:dyDescent="0.2">
      <c r="A195" s="133"/>
      <c r="B195" s="133"/>
    </row>
    <row r="196" spans="1:2" x14ac:dyDescent="0.2">
      <c r="A196" s="133"/>
      <c r="B196" s="133"/>
    </row>
    <row r="197" spans="1:2" x14ac:dyDescent="0.2">
      <c r="A197" s="133"/>
      <c r="B197" s="133"/>
    </row>
    <row r="198" spans="1:2" x14ac:dyDescent="0.2">
      <c r="A198" s="133"/>
      <c r="B198" s="133"/>
    </row>
    <row r="199" spans="1:2" x14ac:dyDescent="0.2">
      <c r="A199" s="133"/>
      <c r="B199" s="133"/>
    </row>
    <row r="200" spans="1:2" x14ac:dyDescent="0.2">
      <c r="A200" s="133"/>
      <c r="B200" s="133"/>
    </row>
    <row r="201" spans="1:2" x14ac:dyDescent="0.2">
      <c r="A201" s="133"/>
      <c r="B201" s="133"/>
    </row>
    <row r="202" spans="1:2" x14ac:dyDescent="0.2">
      <c r="A202" s="133"/>
      <c r="B202" s="133"/>
    </row>
    <row r="203" spans="1:2" x14ac:dyDescent="0.2">
      <c r="A203" s="133"/>
      <c r="B203" s="133"/>
    </row>
    <row r="204" spans="1:2" x14ac:dyDescent="0.2">
      <c r="A204" s="133"/>
      <c r="B204" s="133"/>
    </row>
    <row r="205" spans="1:2" x14ac:dyDescent="0.2">
      <c r="A205" s="133"/>
      <c r="B205" s="133"/>
    </row>
    <row r="206" spans="1:2" x14ac:dyDescent="0.2">
      <c r="A206" s="133"/>
      <c r="B206" s="133"/>
    </row>
    <row r="207" spans="1:2" x14ac:dyDescent="0.2">
      <c r="A207" s="133"/>
      <c r="B207" s="133"/>
    </row>
    <row r="208" spans="1:2" x14ac:dyDescent="0.2">
      <c r="A208" s="133"/>
      <c r="B208" s="133"/>
    </row>
    <row r="209" spans="1:2" x14ac:dyDescent="0.2">
      <c r="A209" s="133"/>
      <c r="B209" s="133"/>
    </row>
    <row r="210" spans="1:2" x14ac:dyDescent="0.2">
      <c r="A210" s="133"/>
      <c r="B210" s="133"/>
    </row>
    <row r="211" spans="1:2" x14ac:dyDescent="0.2">
      <c r="A211" s="133"/>
      <c r="B211" s="133"/>
    </row>
    <row r="212" spans="1:2" x14ac:dyDescent="0.2">
      <c r="A212" s="133"/>
      <c r="B212" s="133"/>
    </row>
    <row r="213" spans="1:2" x14ac:dyDescent="0.2">
      <c r="A213" s="133"/>
      <c r="B213" s="133"/>
    </row>
    <row r="214" spans="1:2" x14ac:dyDescent="0.2">
      <c r="A214" s="133"/>
      <c r="B214" s="133"/>
    </row>
    <row r="215" spans="1:2" x14ac:dyDescent="0.2">
      <c r="A215" s="133"/>
      <c r="B215" s="133"/>
    </row>
    <row r="216" spans="1:2" x14ac:dyDescent="0.2">
      <c r="A216" s="133"/>
      <c r="B216" s="133"/>
    </row>
    <row r="217" spans="1:2" x14ac:dyDescent="0.2">
      <c r="A217" s="133"/>
      <c r="B217" s="133"/>
    </row>
    <row r="218" spans="1:2" x14ac:dyDescent="0.2">
      <c r="A218" s="133"/>
      <c r="B218" s="133"/>
    </row>
    <row r="219" spans="1:2" x14ac:dyDescent="0.2">
      <c r="A219" s="133"/>
      <c r="B219" s="133"/>
    </row>
    <row r="220" spans="1:2" x14ac:dyDescent="0.2">
      <c r="A220" s="133"/>
      <c r="B220" s="133"/>
    </row>
    <row r="221" spans="1:2" x14ac:dyDescent="0.2">
      <c r="A221" s="133"/>
      <c r="B221" s="133"/>
    </row>
    <row r="222" spans="1:2" x14ac:dyDescent="0.2">
      <c r="A222" s="133"/>
      <c r="B222" s="133"/>
    </row>
    <row r="223" spans="1:2" x14ac:dyDescent="0.2">
      <c r="A223" s="133"/>
      <c r="B223" s="133"/>
    </row>
    <row r="224" spans="1:2" x14ac:dyDescent="0.2">
      <c r="A224" s="133"/>
      <c r="B224" s="133"/>
    </row>
    <row r="225" spans="1:2" x14ac:dyDescent="0.2">
      <c r="A225" s="133"/>
      <c r="B225" s="133"/>
    </row>
    <row r="226" spans="1:2" x14ac:dyDescent="0.2">
      <c r="A226" s="133"/>
      <c r="B226" s="1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AFBE0-456F-CE47-BBE4-9A344853505E}">
  <sheetPr>
    <pageSetUpPr fitToPage="1"/>
  </sheetPr>
  <dimension ref="B1:F14"/>
  <sheetViews>
    <sheetView workbookViewId="0">
      <selection activeCell="I27" sqref="I27"/>
    </sheetView>
  </sheetViews>
  <sheetFormatPr baseColWidth="10" defaultRowHeight="16" x14ac:dyDescent="0.2"/>
  <cols>
    <col min="3" max="3" width="44.1640625" bestFit="1" customWidth="1"/>
  </cols>
  <sheetData>
    <row r="1" spans="2:6" ht="17" thickBot="1" x14ac:dyDescent="0.25"/>
    <row r="2" spans="2:6" ht="17" thickBot="1" x14ac:dyDescent="0.25">
      <c r="B2" s="7"/>
      <c r="C2" s="8" t="s">
        <v>14</v>
      </c>
      <c r="D2" s="8" t="s">
        <v>15</v>
      </c>
      <c r="E2" s="8" t="s">
        <v>16</v>
      </c>
      <c r="F2" s="9" t="s">
        <v>17</v>
      </c>
    </row>
    <row r="3" spans="2:6" ht="17" thickBot="1" x14ac:dyDescent="0.25">
      <c r="B3" s="141" t="s">
        <v>18</v>
      </c>
      <c r="C3" s="10" t="s">
        <v>72</v>
      </c>
      <c r="D3" s="11">
        <v>5</v>
      </c>
      <c r="E3" s="12">
        <v>4</v>
      </c>
      <c r="F3" s="11">
        <f>SUM(D3:E3)</f>
        <v>9</v>
      </c>
    </row>
    <row r="4" spans="2:6" ht="17" thickBot="1" x14ac:dyDescent="0.25">
      <c r="B4" s="142"/>
      <c r="C4" s="13" t="s">
        <v>73</v>
      </c>
      <c r="D4" s="15">
        <v>5</v>
      </c>
      <c r="E4" s="15">
        <v>3</v>
      </c>
      <c r="F4" s="15">
        <f t="shared" ref="F4:F14" si="0">SUM(D4:E4)</f>
        <v>8</v>
      </c>
    </row>
    <row r="5" spans="2:6" ht="17" thickBot="1" x14ac:dyDescent="0.25">
      <c r="B5" s="141" t="s">
        <v>19</v>
      </c>
      <c r="C5" s="10" t="s">
        <v>74</v>
      </c>
      <c r="D5" s="16">
        <v>7</v>
      </c>
      <c r="E5" s="16">
        <v>5</v>
      </c>
      <c r="F5" s="11">
        <f t="shared" si="0"/>
        <v>12</v>
      </c>
    </row>
    <row r="6" spans="2:6" ht="17" thickBot="1" x14ac:dyDescent="0.25">
      <c r="B6" s="142"/>
      <c r="C6" s="13" t="s">
        <v>75</v>
      </c>
      <c r="D6" s="15">
        <v>7</v>
      </c>
      <c r="E6" s="15">
        <v>3</v>
      </c>
      <c r="F6" s="15">
        <f t="shared" si="0"/>
        <v>10</v>
      </c>
    </row>
    <row r="7" spans="2:6" ht="17" thickBot="1" x14ac:dyDescent="0.25">
      <c r="B7" s="141" t="s">
        <v>20</v>
      </c>
      <c r="C7" s="10" t="s">
        <v>76</v>
      </c>
      <c r="D7" s="16">
        <v>7</v>
      </c>
      <c r="E7" s="16">
        <v>5</v>
      </c>
      <c r="F7" s="11">
        <f t="shared" si="0"/>
        <v>12</v>
      </c>
    </row>
    <row r="8" spans="2:6" ht="17" thickBot="1" x14ac:dyDescent="0.25">
      <c r="B8" s="142"/>
      <c r="C8" s="13" t="s">
        <v>77</v>
      </c>
      <c r="D8" s="15">
        <v>8</v>
      </c>
      <c r="E8" s="15">
        <v>4</v>
      </c>
      <c r="F8" s="15">
        <f t="shared" si="0"/>
        <v>12</v>
      </c>
    </row>
    <row r="9" spans="2:6" ht="17" thickBot="1" x14ac:dyDescent="0.25">
      <c r="B9" s="141" t="s">
        <v>21</v>
      </c>
      <c r="C9" s="10" t="s">
        <v>22</v>
      </c>
      <c r="D9" s="16">
        <v>6</v>
      </c>
      <c r="E9" s="16">
        <v>3</v>
      </c>
      <c r="F9" s="11">
        <f t="shared" si="0"/>
        <v>9</v>
      </c>
    </row>
    <row r="10" spans="2:6" ht="17" thickBot="1" x14ac:dyDescent="0.25">
      <c r="B10" s="142"/>
      <c r="C10" s="13" t="s">
        <v>78</v>
      </c>
      <c r="D10" s="15">
        <v>7</v>
      </c>
      <c r="E10" s="15">
        <v>5</v>
      </c>
      <c r="F10" s="15">
        <f t="shared" si="0"/>
        <v>12</v>
      </c>
    </row>
    <row r="11" spans="2:6" ht="17" thickBot="1" x14ac:dyDescent="0.25">
      <c r="B11" s="14" t="s">
        <v>19</v>
      </c>
      <c r="C11" s="10" t="s">
        <v>23</v>
      </c>
      <c r="D11" s="16">
        <v>4</v>
      </c>
      <c r="E11" s="16">
        <v>6</v>
      </c>
      <c r="F11" s="11">
        <f t="shared" si="0"/>
        <v>10</v>
      </c>
    </row>
    <row r="12" spans="2:6" ht="17" thickBot="1" x14ac:dyDescent="0.25">
      <c r="B12" s="141" t="s">
        <v>26</v>
      </c>
      <c r="C12" s="13" t="s">
        <v>24</v>
      </c>
      <c r="D12" s="15">
        <v>5</v>
      </c>
      <c r="E12" s="15">
        <v>2</v>
      </c>
      <c r="F12" s="15">
        <f t="shared" si="0"/>
        <v>7</v>
      </c>
    </row>
    <row r="13" spans="2:6" ht="17" thickBot="1" x14ac:dyDescent="0.25">
      <c r="B13" s="143"/>
      <c r="C13" s="10" t="s">
        <v>25</v>
      </c>
      <c r="D13" s="16">
        <v>7</v>
      </c>
      <c r="E13" s="16">
        <v>2</v>
      </c>
      <c r="F13" s="11">
        <f t="shared" si="0"/>
        <v>9</v>
      </c>
    </row>
    <row r="14" spans="2:6" ht="17" thickBot="1" x14ac:dyDescent="0.25">
      <c r="B14" s="142"/>
      <c r="C14" s="13" t="s">
        <v>79</v>
      </c>
      <c r="D14" s="15">
        <v>7</v>
      </c>
      <c r="E14" s="15">
        <v>3</v>
      </c>
      <c r="F14" s="15">
        <f t="shared" si="0"/>
        <v>10</v>
      </c>
    </row>
  </sheetData>
  <mergeCells count="5">
    <mergeCell ref="B3:B4"/>
    <mergeCell ref="B5:B6"/>
    <mergeCell ref="B9:B10"/>
    <mergeCell ref="B7:B8"/>
    <mergeCell ref="B12:B14"/>
  </mergeCells>
  <pageMargins left="0.7" right="0.7" top="0.75" bottom="0.75" header="0.3" footer="0.3"/>
  <pageSetup paperSize="9" fitToWidth="0" fitToHeight="2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0307E-AF4B-B34E-893B-005D9229F5CC}">
  <dimension ref="B3:F18"/>
  <sheetViews>
    <sheetView workbookViewId="0">
      <selection activeCell="F17" sqref="F17"/>
    </sheetView>
  </sheetViews>
  <sheetFormatPr baseColWidth="10" defaultRowHeight="16" x14ac:dyDescent="0.2"/>
  <cols>
    <col min="2" max="2" width="22.1640625" customWidth="1"/>
    <col min="3" max="3" width="41.6640625" bestFit="1" customWidth="1"/>
    <col min="4" max="4" width="31" bestFit="1" customWidth="1"/>
    <col min="5" max="5" width="17.6640625" customWidth="1"/>
    <col min="6" max="6" width="24.1640625" customWidth="1"/>
    <col min="9" max="9" width="20" bestFit="1" customWidth="1"/>
    <col min="10" max="10" width="15.1640625" bestFit="1" customWidth="1"/>
  </cols>
  <sheetData>
    <row r="3" spans="2:6" ht="17" x14ac:dyDescent="0.2">
      <c r="B3" s="51" t="s">
        <v>50</v>
      </c>
      <c r="C3" s="5" t="s">
        <v>27</v>
      </c>
      <c r="D3" s="5" t="s">
        <v>28</v>
      </c>
      <c r="E3" s="5" t="s">
        <v>33</v>
      </c>
      <c r="F3" s="5" t="s">
        <v>34</v>
      </c>
    </row>
    <row r="4" spans="2:6" ht="17" x14ac:dyDescent="0.2">
      <c r="B4" s="51" t="s">
        <v>37</v>
      </c>
      <c r="C4" s="52">
        <v>13</v>
      </c>
      <c r="D4" s="52">
        <v>20</v>
      </c>
      <c r="E4" s="52">
        <v>15</v>
      </c>
      <c r="F4" s="52">
        <v>10</v>
      </c>
    </row>
    <row r="5" spans="2:6" ht="34" x14ac:dyDescent="0.2">
      <c r="B5" s="51" t="s">
        <v>45</v>
      </c>
      <c r="C5" s="53" t="s">
        <v>44</v>
      </c>
      <c r="D5" s="53" t="s">
        <v>44</v>
      </c>
      <c r="E5" s="53" t="s">
        <v>44</v>
      </c>
      <c r="F5" s="53" t="s">
        <v>36</v>
      </c>
    </row>
    <row r="6" spans="2:6" ht="17" x14ac:dyDescent="0.2">
      <c r="B6" s="51" t="s">
        <v>47</v>
      </c>
      <c r="C6" s="53" t="s">
        <v>48</v>
      </c>
      <c r="D6" s="53" t="s">
        <v>49</v>
      </c>
      <c r="E6" s="53" t="s">
        <v>48</v>
      </c>
      <c r="F6" s="53" t="s">
        <v>48</v>
      </c>
    </row>
    <row r="7" spans="2:6" ht="17" x14ac:dyDescent="0.2">
      <c r="B7" s="51" t="s">
        <v>29</v>
      </c>
      <c r="C7" s="53" t="s">
        <v>35</v>
      </c>
      <c r="D7" s="53" t="s">
        <v>35</v>
      </c>
      <c r="E7" s="53" t="s">
        <v>43</v>
      </c>
      <c r="F7" s="53" t="s">
        <v>43</v>
      </c>
    </row>
    <row r="8" spans="2:6" ht="17" x14ac:dyDescent="0.2">
      <c r="B8" s="51" t="s">
        <v>30</v>
      </c>
      <c r="C8" s="53" t="s">
        <v>38</v>
      </c>
      <c r="D8" s="53" t="s">
        <v>38</v>
      </c>
      <c r="E8" s="53" t="s">
        <v>42</v>
      </c>
      <c r="F8" s="53" t="s">
        <v>42</v>
      </c>
    </row>
    <row r="9" spans="2:6" ht="17" x14ac:dyDescent="0.2">
      <c r="B9" s="51" t="s">
        <v>31</v>
      </c>
      <c r="C9" s="54" t="s">
        <v>39</v>
      </c>
      <c r="D9" s="54" t="s">
        <v>39</v>
      </c>
      <c r="E9" s="53" t="s">
        <v>41</v>
      </c>
      <c r="F9" s="53" t="s">
        <v>41</v>
      </c>
    </row>
    <row r="10" spans="2:6" ht="36" customHeight="1" x14ac:dyDescent="0.2">
      <c r="B10" s="51" t="s">
        <v>32</v>
      </c>
      <c r="C10" s="51" t="s">
        <v>40</v>
      </c>
      <c r="D10" s="51" t="s">
        <v>40</v>
      </c>
      <c r="E10" s="51" t="s">
        <v>40</v>
      </c>
      <c r="F10" s="51" t="s">
        <v>46</v>
      </c>
    </row>
    <row r="13" spans="2:6" x14ac:dyDescent="0.2">
      <c r="B13" s="6" t="s">
        <v>51</v>
      </c>
      <c r="C13" s="6" t="s">
        <v>52</v>
      </c>
      <c r="D13" s="6" t="s">
        <v>53</v>
      </c>
    </row>
    <row r="14" spans="2:6" x14ac:dyDescent="0.2">
      <c r="B14" s="6" t="s">
        <v>54</v>
      </c>
      <c r="C14" s="6" t="s">
        <v>56</v>
      </c>
      <c r="D14" s="6" t="s">
        <v>58</v>
      </c>
    </row>
    <row r="15" spans="2:6" x14ac:dyDescent="0.2">
      <c r="B15" s="6" t="s">
        <v>55</v>
      </c>
      <c r="C15" s="6" t="s">
        <v>60</v>
      </c>
      <c r="D15" s="6" t="s">
        <v>61</v>
      </c>
    </row>
    <row r="16" spans="2:6" x14ac:dyDescent="0.2">
      <c r="B16" s="6"/>
      <c r="C16" s="6" t="s">
        <v>57</v>
      </c>
      <c r="D16" s="6" t="s">
        <v>62</v>
      </c>
    </row>
    <row r="17" spans="2:4" x14ac:dyDescent="0.2">
      <c r="B17" s="6" t="s">
        <v>59</v>
      </c>
      <c r="C17" s="6" t="s">
        <v>64</v>
      </c>
      <c r="D17" s="6" t="s">
        <v>65</v>
      </c>
    </row>
    <row r="18" spans="2:4" x14ac:dyDescent="0.2">
      <c r="B18" s="6"/>
      <c r="C18" s="6" t="s">
        <v>63</v>
      </c>
      <c r="D18" s="6" t="s">
        <v>66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1E346-9C57-474E-B71B-E34096A04C82}">
  <dimension ref="B2:C6"/>
  <sheetViews>
    <sheetView workbookViewId="0">
      <selection activeCell="C7" sqref="C7"/>
    </sheetView>
  </sheetViews>
  <sheetFormatPr baseColWidth="10" defaultRowHeight="16" x14ac:dyDescent="0.2"/>
  <cols>
    <col min="2" max="2" width="24.83203125" bestFit="1" customWidth="1"/>
  </cols>
  <sheetData>
    <row r="2" spans="2:3" x14ac:dyDescent="0.2">
      <c r="B2" t="s">
        <v>67</v>
      </c>
      <c r="C2">
        <v>4</v>
      </c>
    </row>
    <row r="3" spans="2:3" x14ac:dyDescent="0.2">
      <c r="B3" t="s">
        <v>68</v>
      </c>
      <c r="C3">
        <v>5</v>
      </c>
    </row>
    <row r="4" spans="2:3" x14ac:dyDescent="0.2">
      <c r="B4" t="s">
        <v>69</v>
      </c>
      <c r="C4">
        <v>3</v>
      </c>
    </row>
    <row r="5" spans="2:3" x14ac:dyDescent="0.2">
      <c r="B5" t="s">
        <v>70</v>
      </c>
      <c r="C5">
        <v>4</v>
      </c>
    </row>
    <row r="6" spans="2:3" x14ac:dyDescent="0.2">
      <c r="B6" t="s">
        <v>71</v>
      </c>
      <c r="C6">
        <v>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B966E-3DF4-8042-90A7-3D183E43810B}">
  <dimension ref="A2:N52"/>
  <sheetViews>
    <sheetView zoomScale="125" workbookViewId="0">
      <selection activeCell="E26" sqref="E26"/>
    </sheetView>
  </sheetViews>
  <sheetFormatPr baseColWidth="10" defaultRowHeight="16" x14ac:dyDescent="0.2"/>
  <cols>
    <col min="2" max="2" width="23.5" bestFit="1" customWidth="1"/>
    <col min="3" max="3" width="12.33203125" customWidth="1"/>
    <col min="4" max="4" width="13.1640625" customWidth="1"/>
    <col min="5" max="5" width="15" customWidth="1"/>
    <col min="6" max="7" width="12.6640625" customWidth="1"/>
  </cols>
  <sheetData>
    <row r="2" spans="2:14" x14ac:dyDescent="0.2">
      <c r="B2" s="77" t="s">
        <v>80</v>
      </c>
      <c r="C2" s="144" t="s">
        <v>90</v>
      </c>
      <c r="D2" s="145"/>
      <c r="E2" s="145"/>
      <c r="F2" s="145"/>
      <c r="G2" s="146"/>
      <c r="H2" s="144" t="s">
        <v>91</v>
      </c>
      <c r="I2" s="145"/>
      <c r="J2" s="145"/>
      <c r="K2" s="145"/>
      <c r="L2" s="146"/>
    </row>
    <row r="3" spans="2:14" x14ac:dyDescent="0.2">
      <c r="B3" s="77" t="s">
        <v>82</v>
      </c>
      <c r="C3" s="77">
        <v>2024</v>
      </c>
      <c r="D3" s="77">
        <v>2025</v>
      </c>
      <c r="E3" s="77">
        <v>2026</v>
      </c>
      <c r="F3" s="77">
        <v>2027</v>
      </c>
      <c r="G3" s="77">
        <v>2028</v>
      </c>
      <c r="H3" s="77">
        <v>2024</v>
      </c>
      <c r="I3" s="77">
        <v>2025</v>
      </c>
      <c r="J3" s="77">
        <v>2026</v>
      </c>
      <c r="K3" s="77">
        <v>2027</v>
      </c>
      <c r="L3" s="77">
        <v>2028</v>
      </c>
    </row>
    <row r="4" spans="2:14" x14ac:dyDescent="0.2">
      <c r="B4" s="62" t="s">
        <v>86</v>
      </c>
      <c r="C4" s="85">
        <f t="shared" ref="C4:L4" si="0">C5</f>
        <v>0</v>
      </c>
      <c r="D4" s="85">
        <f t="shared" si="0"/>
        <v>1</v>
      </c>
      <c r="E4" s="85">
        <f t="shared" si="0"/>
        <v>0.75</v>
      </c>
      <c r="F4" s="85">
        <f t="shared" si="0"/>
        <v>0.75</v>
      </c>
      <c r="G4" s="85">
        <f t="shared" si="0"/>
        <v>0.75</v>
      </c>
      <c r="H4" s="85">
        <f t="shared" si="0"/>
        <v>0</v>
      </c>
      <c r="I4" s="85">
        <f t="shared" si="0"/>
        <v>0</v>
      </c>
      <c r="J4" s="85">
        <f t="shared" si="0"/>
        <v>0.75</v>
      </c>
      <c r="K4" s="85">
        <f t="shared" si="0"/>
        <v>0.75</v>
      </c>
      <c r="L4" s="85">
        <f t="shared" si="0"/>
        <v>0.75</v>
      </c>
    </row>
    <row r="5" spans="2:14" x14ac:dyDescent="0.2">
      <c r="B5" s="117" t="s">
        <v>86</v>
      </c>
      <c r="C5" s="86">
        <v>0</v>
      </c>
      <c r="D5" s="86">
        <v>1</v>
      </c>
      <c r="E5" s="86">
        <v>0.75</v>
      </c>
      <c r="F5" s="86">
        <v>0.75</v>
      </c>
      <c r="G5" s="86">
        <v>0.75</v>
      </c>
      <c r="H5" s="86">
        <v>0</v>
      </c>
      <c r="I5" s="86">
        <v>0</v>
      </c>
      <c r="J5" s="86">
        <v>0.75</v>
      </c>
      <c r="K5" s="86">
        <v>0.75</v>
      </c>
      <c r="L5" s="86">
        <v>0.75</v>
      </c>
    </row>
    <row r="6" spans="2:14" x14ac:dyDescent="0.2">
      <c r="B6" s="62" t="s">
        <v>87</v>
      </c>
      <c r="C6" s="85">
        <f t="shared" ref="C6:L6" si="1">SUM(C7)</f>
        <v>0</v>
      </c>
      <c r="D6" s="85">
        <f t="shared" si="1"/>
        <v>0</v>
      </c>
      <c r="E6" s="85">
        <f t="shared" si="1"/>
        <v>0</v>
      </c>
      <c r="F6" s="85">
        <f t="shared" si="1"/>
        <v>0</v>
      </c>
      <c r="G6" s="85">
        <f t="shared" si="1"/>
        <v>0</v>
      </c>
      <c r="H6" s="85">
        <f t="shared" si="1"/>
        <v>0</v>
      </c>
      <c r="I6" s="85">
        <f t="shared" si="1"/>
        <v>0</v>
      </c>
      <c r="J6" s="85">
        <f t="shared" si="1"/>
        <v>2.7</v>
      </c>
      <c r="K6" s="85">
        <f t="shared" si="1"/>
        <v>2.7</v>
      </c>
      <c r="L6" s="85">
        <f t="shared" si="1"/>
        <v>2.7</v>
      </c>
    </row>
    <row r="7" spans="2:14" x14ac:dyDescent="0.2">
      <c r="B7" s="117" t="s">
        <v>88</v>
      </c>
      <c r="C7" s="86">
        <v>0</v>
      </c>
      <c r="D7" s="86">
        <v>0</v>
      </c>
      <c r="E7" s="86">
        <v>0</v>
      </c>
      <c r="F7" s="86">
        <v>0</v>
      </c>
      <c r="G7" s="86">
        <v>0</v>
      </c>
      <c r="H7" s="86">
        <v>0</v>
      </c>
      <c r="I7" s="86">
        <v>0</v>
      </c>
      <c r="J7" s="86">
        <v>2.7</v>
      </c>
      <c r="K7" s="86">
        <v>2.7</v>
      </c>
      <c r="L7" s="86">
        <v>2.7</v>
      </c>
    </row>
    <row r="8" spans="2:14" x14ac:dyDescent="0.2">
      <c r="B8" s="62" t="s">
        <v>89</v>
      </c>
      <c r="C8" s="85">
        <f t="shared" ref="C8:L8" si="2">SUM(C9:C10)</f>
        <v>0</v>
      </c>
      <c r="D8" s="85">
        <f t="shared" si="2"/>
        <v>3.36</v>
      </c>
      <c r="E8" s="85">
        <f t="shared" si="2"/>
        <v>3.36</v>
      </c>
      <c r="F8" s="85">
        <f t="shared" si="2"/>
        <v>3.36</v>
      </c>
      <c r="G8" s="85">
        <f t="shared" si="2"/>
        <v>3.36</v>
      </c>
      <c r="H8" s="85">
        <f t="shared" si="2"/>
        <v>0</v>
      </c>
      <c r="I8" s="85">
        <f t="shared" si="2"/>
        <v>0</v>
      </c>
      <c r="J8" s="85">
        <f t="shared" si="2"/>
        <v>0</v>
      </c>
      <c r="K8" s="85">
        <f t="shared" si="2"/>
        <v>0</v>
      </c>
      <c r="L8" s="85">
        <f t="shared" si="2"/>
        <v>0</v>
      </c>
    </row>
    <row r="9" spans="2:14" x14ac:dyDescent="0.2">
      <c r="B9" s="117" t="s">
        <v>84</v>
      </c>
      <c r="C9" s="86">
        <v>0</v>
      </c>
      <c r="D9" s="86">
        <v>0.5</v>
      </c>
      <c r="E9" s="86">
        <v>0.5</v>
      </c>
      <c r="F9" s="86">
        <v>0.5</v>
      </c>
      <c r="G9" s="86">
        <v>0.5</v>
      </c>
      <c r="H9" s="86">
        <v>0</v>
      </c>
      <c r="I9" s="86">
        <v>0</v>
      </c>
      <c r="J9" s="86">
        <v>0</v>
      </c>
      <c r="K9" s="86">
        <v>0</v>
      </c>
      <c r="L9" s="86">
        <v>0</v>
      </c>
    </row>
    <row r="10" spans="2:14" x14ac:dyDescent="0.2">
      <c r="B10" s="117" t="s">
        <v>85</v>
      </c>
      <c r="C10" s="86">
        <v>0</v>
      </c>
      <c r="D10" s="86">
        <v>2.86</v>
      </c>
      <c r="E10" s="86">
        <v>2.86</v>
      </c>
      <c r="F10" s="86">
        <v>2.86</v>
      </c>
      <c r="G10" s="86">
        <v>2.86</v>
      </c>
      <c r="H10" s="86">
        <v>0</v>
      </c>
      <c r="I10" s="86">
        <v>0</v>
      </c>
      <c r="J10" s="86">
        <v>0</v>
      </c>
      <c r="K10" s="86">
        <v>0</v>
      </c>
      <c r="L10" s="86">
        <v>0</v>
      </c>
    </row>
    <row r="11" spans="2:14" x14ac:dyDescent="0.2">
      <c r="B11" s="77" t="s">
        <v>92</v>
      </c>
      <c r="C11" s="87">
        <f t="shared" ref="C11:L11" si="3">SUM(C8,C6,C4)</f>
        <v>0</v>
      </c>
      <c r="D11" s="87">
        <f t="shared" si="3"/>
        <v>4.3599999999999994</v>
      </c>
      <c r="E11" s="87">
        <f t="shared" si="3"/>
        <v>4.1099999999999994</v>
      </c>
      <c r="F11" s="87">
        <f t="shared" si="3"/>
        <v>4.1099999999999994</v>
      </c>
      <c r="G11" s="87">
        <f t="shared" si="3"/>
        <v>4.1099999999999994</v>
      </c>
      <c r="H11" s="87">
        <f t="shared" si="3"/>
        <v>0</v>
      </c>
      <c r="I11" s="87">
        <f t="shared" si="3"/>
        <v>0</v>
      </c>
      <c r="J11" s="87">
        <f t="shared" si="3"/>
        <v>3.45</v>
      </c>
      <c r="K11" s="87">
        <f t="shared" si="3"/>
        <v>3.45</v>
      </c>
      <c r="L11" s="87">
        <f t="shared" si="3"/>
        <v>3.45</v>
      </c>
    </row>
    <row r="14" spans="2:14" x14ac:dyDescent="0.2">
      <c r="B14" s="95" t="s">
        <v>93</v>
      </c>
    </row>
    <row r="15" spans="2:14" x14ac:dyDescent="0.2">
      <c r="B15" s="77" t="s">
        <v>82</v>
      </c>
      <c r="C15" s="77">
        <v>2024</v>
      </c>
      <c r="D15" s="77">
        <v>2025</v>
      </c>
      <c r="E15" s="77">
        <v>2026</v>
      </c>
      <c r="F15" s="77">
        <v>2027</v>
      </c>
      <c r="G15" s="77">
        <v>2028</v>
      </c>
      <c r="N15" s="84"/>
    </row>
    <row r="16" spans="2:14" x14ac:dyDescent="0.2">
      <c r="B16" s="96" t="s">
        <v>94</v>
      </c>
      <c r="C16" s="81">
        <f>SUM(C17:C18)</f>
        <v>1223.26</v>
      </c>
      <c r="D16" s="97">
        <f>SUM(D17:D18)</f>
        <v>0</v>
      </c>
      <c r="E16" s="81">
        <f>SUM(E17:E18)</f>
        <v>0</v>
      </c>
      <c r="F16" s="97">
        <f>SUM(F17:F18)</f>
        <v>0</v>
      </c>
      <c r="G16" s="88">
        <f>SUM(G17:G18)</f>
        <v>0</v>
      </c>
    </row>
    <row r="17" spans="2:9" x14ac:dyDescent="0.2">
      <c r="B17" s="91" t="s">
        <v>97</v>
      </c>
      <c r="C17" s="83">
        <v>1073.26</v>
      </c>
      <c r="D17" s="93">
        <v>0</v>
      </c>
      <c r="E17" s="83">
        <v>0</v>
      </c>
      <c r="F17" s="93">
        <v>0</v>
      </c>
      <c r="G17" s="89">
        <v>0</v>
      </c>
      <c r="I17" t="s">
        <v>223</v>
      </c>
    </row>
    <row r="18" spans="2:9" x14ac:dyDescent="0.2">
      <c r="B18" s="91" t="s">
        <v>98</v>
      </c>
      <c r="C18" s="83">
        <v>150</v>
      </c>
      <c r="D18" s="93">
        <v>0</v>
      </c>
      <c r="E18" s="83">
        <v>0</v>
      </c>
      <c r="F18" s="93">
        <v>0</v>
      </c>
      <c r="G18" s="89">
        <v>0</v>
      </c>
    </row>
    <row r="19" spans="2:9" x14ac:dyDescent="0.2">
      <c r="B19" s="92" t="s">
        <v>218</v>
      </c>
      <c r="C19" s="82">
        <f>SUM(C20)</f>
        <v>1000</v>
      </c>
      <c r="D19" s="94">
        <f t="shared" ref="D19:G19" si="4">SUM(D20)</f>
        <v>1000</v>
      </c>
      <c r="E19" s="82">
        <f t="shared" si="4"/>
        <v>1000</v>
      </c>
      <c r="F19" s="94">
        <f t="shared" si="4"/>
        <v>1000</v>
      </c>
      <c r="G19" s="90">
        <f t="shared" si="4"/>
        <v>1000</v>
      </c>
    </row>
    <row r="20" spans="2:9" x14ac:dyDescent="0.2">
      <c r="B20" s="91" t="s">
        <v>107</v>
      </c>
      <c r="C20" s="83">
        <v>1000</v>
      </c>
      <c r="D20" s="93">
        <v>1000</v>
      </c>
      <c r="E20" s="83">
        <v>1000</v>
      </c>
      <c r="F20" s="93">
        <v>1000</v>
      </c>
      <c r="G20" s="89">
        <v>1000</v>
      </c>
      <c r="I20" t="s">
        <v>208</v>
      </c>
    </row>
    <row r="21" spans="2:9" x14ac:dyDescent="0.2">
      <c r="B21" s="92" t="s">
        <v>96</v>
      </c>
      <c r="C21" s="82">
        <f>SUM(C22:C28)</f>
        <v>2547.33</v>
      </c>
      <c r="D21" s="94">
        <f t="shared" ref="D21:G21" si="5">SUM(D22:D28)</f>
        <v>7398</v>
      </c>
      <c r="E21" s="82">
        <f t="shared" si="5"/>
        <v>66437.966942148763</v>
      </c>
      <c r="F21" s="94">
        <f t="shared" si="5"/>
        <v>71484.491173553717</v>
      </c>
      <c r="G21" s="90">
        <f t="shared" si="5"/>
        <v>71754.183679338836</v>
      </c>
    </row>
    <row r="22" spans="2:9" x14ac:dyDescent="0.2">
      <c r="B22" s="91" t="s">
        <v>104</v>
      </c>
      <c r="C22" s="83">
        <v>513.33000000000004</v>
      </c>
      <c r="D22" s="93">
        <v>1540</v>
      </c>
      <c r="E22" s="93">
        <v>1540</v>
      </c>
      <c r="F22" s="93">
        <v>1540</v>
      </c>
      <c r="G22" s="93">
        <v>1540</v>
      </c>
    </row>
    <row r="23" spans="2:9" x14ac:dyDescent="0.2">
      <c r="B23" s="91" t="s">
        <v>99</v>
      </c>
      <c r="C23" s="83">
        <v>0</v>
      </c>
      <c r="D23" s="93">
        <v>950</v>
      </c>
      <c r="E23" s="83">
        <v>950</v>
      </c>
      <c r="F23" s="93">
        <v>950</v>
      </c>
      <c r="G23" s="89">
        <v>950</v>
      </c>
    </row>
    <row r="24" spans="2:9" x14ac:dyDescent="0.2">
      <c r="B24" s="91" t="s">
        <v>100</v>
      </c>
      <c r="C24" s="83">
        <v>1500</v>
      </c>
      <c r="D24" s="93">
        <v>3000</v>
      </c>
      <c r="E24" s="83">
        <v>3000</v>
      </c>
      <c r="F24" s="93">
        <v>3000</v>
      </c>
      <c r="G24" s="89">
        <v>3000</v>
      </c>
    </row>
    <row r="25" spans="2:9" x14ac:dyDescent="0.2">
      <c r="B25" s="91" t="s">
        <v>101</v>
      </c>
      <c r="C25" s="93">
        <v>0</v>
      </c>
      <c r="D25" s="89">
        <v>0</v>
      </c>
      <c r="E25" s="83">
        <f>56916</f>
        <v>56916</v>
      </c>
      <c r="F25" s="93">
        <v>56916</v>
      </c>
      <c r="G25" s="89">
        <v>56916</v>
      </c>
    </row>
    <row r="26" spans="2:9" x14ac:dyDescent="0.2">
      <c r="B26" s="91" t="s">
        <v>102</v>
      </c>
      <c r="C26" s="83">
        <v>0</v>
      </c>
      <c r="D26" s="93">
        <v>1000</v>
      </c>
      <c r="E26" s="93">
        <f>0.07*'Revenue and profit'!F9</f>
        <v>3123.9669421487606</v>
      </c>
      <c r="F26" s="93">
        <f>0.07*'Revenue and profit'!G9</f>
        <v>8170.4911735537207</v>
      </c>
      <c r="G26" s="93">
        <f>0.07*'Revenue and profit'!H9</f>
        <v>8440.1836793388429</v>
      </c>
      <c r="I26" t="s">
        <v>224</v>
      </c>
    </row>
    <row r="27" spans="2:9" x14ac:dyDescent="0.2">
      <c r="B27" s="91" t="s">
        <v>103</v>
      </c>
      <c r="C27" s="83">
        <v>34</v>
      </c>
      <c r="D27" s="93">
        <v>408</v>
      </c>
      <c r="E27" s="83">
        <v>408</v>
      </c>
      <c r="F27" s="93">
        <v>408</v>
      </c>
      <c r="G27" s="89">
        <v>408</v>
      </c>
    </row>
    <row r="28" spans="2:9" x14ac:dyDescent="0.2">
      <c r="B28" s="91" t="s">
        <v>105</v>
      </c>
      <c r="C28" s="83">
        <v>500</v>
      </c>
      <c r="D28" s="93">
        <v>500</v>
      </c>
      <c r="E28" s="83">
        <v>500</v>
      </c>
      <c r="F28" s="93">
        <v>500</v>
      </c>
      <c r="G28" s="89">
        <v>500</v>
      </c>
    </row>
    <row r="29" spans="2:9" x14ac:dyDescent="0.2">
      <c r="B29" s="77" t="s">
        <v>92</v>
      </c>
      <c r="C29" s="87">
        <f>SUM(C21,C16,C19)</f>
        <v>4770.59</v>
      </c>
      <c r="D29" s="87">
        <f t="shared" ref="D29:G29" si="6">SUM(D21,D16,D19)</f>
        <v>8398</v>
      </c>
      <c r="E29" s="87">
        <f t="shared" si="6"/>
        <v>67437.966942148763</v>
      </c>
      <c r="F29" s="87">
        <f t="shared" si="6"/>
        <v>72484.491173553717</v>
      </c>
      <c r="G29" s="87">
        <f t="shared" si="6"/>
        <v>72754.183679338836</v>
      </c>
    </row>
    <row r="32" spans="2:9" x14ac:dyDescent="0.2">
      <c r="B32" s="77" t="s">
        <v>193</v>
      </c>
      <c r="C32" s="77">
        <v>2024</v>
      </c>
      <c r="D32" s="77">
        <v>2025</v>
      </c>
      <c r="E32" s="77">
        <v>2026</v>
      </c>
      <c r="F32" s="77">
        <v>2027</v>
      </c>
      <c r="G32" s="77">
        <v>2028</v>
      </c>
    </row>
    <row r="33" spans="1:10" x14ac:dyDescent="0.2">
      <c r="B33" s="62" t="s">
        <v>97</v>
      </c>
      <c r="C33" s="84">
        <f>C17</f>
        <v>1073.26</v>
      </c>
      <c r="D33" s="84">
        <f>C35</f>
        <v>858.60799999999995</v>
      </c>
      <c r="E33" s="84">
        <f>D35</f>
        <v>643.9559999999999</v>
      </c>
      <c r="F33" s="84">
        <f t="shared" ref="F33:G33" si="7">E35</f>
        <v>429.30399999999986</v>
      </c>
      <c r="G33" s="84">
        <f t="shared" si="7"/>
        <v>214.65199999999984</v>
      </c>
    </row>
    <row r="34" spans="1:10" x14ac:dyDescent="0.2">
      <c r="A34" s="106">
        <v>0.2</v>
      </c>
      <c r="B34" s="62" t="s">
        <v>193</v>
      </c>
      <c r="C34" s="84">
        <f>C33*$A$34</f>
        <v>214.65200000000002</v>
      </c>
      <c r="D34" s="84">
        <f>C34</f>
        <v>214.65200000000002</v>
      </c>
      <c r="E34" s="84">
        <f>D34</f>
        <v>214.65200000000002</v>
      </c>
      <c r="F34" s="84">
        <f t="shared" ref="F34:G34" si="8">E34</f>
        <v>214.65200000000002</v>
      </c>
      <c r="G34" s="84">
        <f t="shared" si="8"/>
        <v>214.65200000000002</v>
      </c>
    </row>
    <row r="35" spans="1:10" x14ac:dyDescent="0.2">
      <c r="B35" s="62" t="s">
        <v>214</v>
      </c>
      <c r="C35" s="84">
        <f>C33-C34</f>
        <v>858.60799999999995</v>
      </c>
      <c r="D35" s="84">
        <f>D33-D34</f>
        <v>643.9559999999999</v>
      </c>
      <c r="E35" s="84">
        <f>E33-E34</f>
        <v>429.30399999999986</v>
      </c>
      <c r="F35" s="84">
        <f t="shared" ref="F35:G35" si="9">F33-F34</f>
        <v>214.65199999999984</v>
      </c>
      <c r="G35" s="84">
        <f t="shared" si="9"/>
        <v>0</v>
      </c>
    </row>
    <row r="36" spans="1:10" x14ac:dyDescent="0.2">
      <c r="B36" s="107"/>
    </row>
    <row r="37" spans="1:10" x14ac:dyDescent="0.2">
      <c r="B37" s="107"/>
    </row>
    <row r="38" spans="1:10" x14ac:dyDescent="0.2">
      <c r="B38" s="62" t="s">
        <v>228</v>
      </c>
      <c r="C38" s="84">
        <f>C20</f>
        <v>1000</v>
      </c>
      <c r="D38" s="84">
        <f>C38-C45</f>
        <v>666.66700000000003</v>
      </c>
      <c r="E38" s="84">
        <f>D38-D45</f>
        <v>333.33400000000006</v>
      </c>
      <c r="F38" s="84">
        <f>E38-E45</f>
        <v>1.00000000009004E-3</v>
      </c>
      <c r="G38" s="84"/>
    </row>
    <row r="39" spans="1:10" x14ac:dyDescent="0.2">
      <c r="B39" s="62" t="s">
        <v>229</v>
      </c>
      <c r="C39" s="84"/>
      <c r="D39" s="84">
        <v>1000</v>
      </c>
      <c r="E39" s="84">
        <f>D39-D46</f>
        <v>666.66700000000003</v>
      </c>
      <c r="F39" s="84">
        <f>E39-E46</f>
        <v>333.33400000000006</v>
      </c>
      <c r="G39" s="84">
        <f>F39-F46</f>
        <v>1.00000000009004E-3</v>
      </c>
    </row>
    <row r="40" spans="1:10" x14ac:dyDescent="0.2">
      <c r="B40" s="62" t="s">
        <v>230</v>
      </c>
      <c r="C40" s="84"/>
      <c r="D40" s="84"/>
      <c r="E40" s="84">
        <v>1000</v>
      </c>
      <c r="F40" s="84">
        <f>E40-E47</f>
        <v>666.66700000000003</v>
      </c>
      <c r="G40" s="84">
        <f>F40-F47</f>
        <v>333.33400000000006</v>
      </c>
      <c r="H40" s="84">
        <f>G40-G47</f>
        <v>1.00000000009004E-3</v>
      </c>
    </row>
    <row r="41" spans="1:10" x14ac:dyDescent="0.2">
      <c r="B41" s="62" t="s">
        <v>231</v>
      </c>
      <c r="C41" s="84"/>
      <c r="D41" s="84"/>
      <c r="E41" s="84"/>
      <c r="F41" s="84">
        <v>1000</v>
      </c>
      <c r="G41" s="84">
        <f>F41-F48</f>
        <v>666.66700000000003</v>
      </c>
      <c r="H41" s="84">
        <f>G41-G48</f>
        <v>333.33400000000006</v>
      </c>
      <c r="I41" s="84">
        <f>H41-H48</f>
        <v>1.00000000009004E-3</v>
      </c>
    </row>
    <row r="42" spans="1:10" x14ac:dyDescent="0.2">
      <c r="B42" s="62" t="s">
        <v>232</v>
      </c>
      <c r="C42" s="84"/>
      <c r="D42" s="84"/>
      <c r="E42" s="84"/>
      <c r="F42" s="84"/>
      <c r="G42" s="84">
        <v>1000</v>
      </c>
      <c r="H42" s="84">
        <f>G42-G49</f>
        <v>666.66700000000003</v>
      </c>
      <c r="I42" s="84">
        <f>H42-H49</f>
        <v>333.33400000000006</v>
      </c>
      <c r="J42" s="84">
        <f>I42-I49</f>
        <v>1.00000000009004E-3</v>
      </c>
    </row>
    <row r="43" spans="1:10" x14ac:dyDescent="0.2">
      <c r="B43" s="62" t="s">
        <v>213</v>
      </c>
      <c r="C43" s="84">
        <f>SUM(C38:C42)</f>
        <v>1000</v>
      </c>
      <c r="D43" s="84">
        <f t="shared" ref="D43:G43" si="10">SUM(D38:D42)</f>
        <v>1666.6669999999999</v>
      </c>
      <c r="E43" s="84">
        <f t="shared" si="10"/>
        <v>2000.0010000000002</v>
      </c>
      <c r="F43" s="84">
        <f t="shared" si="10"/>
        <v>2000.0020000000002</v>
      </c>
      <c r="G43" s="84">
        <f t="shared" si="10"/>
        <v>2000.0020000000002</v>
      </c>
    </row>
    <row r="44" spans="1:10" x14ac:dyDescent="0.2">
      <c r="B44" s="62"/>
      <c r="C44" s="84"/>
      <c r="D44" s="84"/>
      <c r="E44" s="84"/>
      <c r="F44" s="84"/>
      <c r="G44" s="84"/>
    </row>
    <row r="45" spans="1:10" x14ac:dyDescent="0.2">
      <c r="A45" s="106">
        <v>0.33333299999999999</v>
      </c>
      <c r="B45" s="62" t="s">
        <v>233</v>
      </c>
      <c r="C45" s="84">
        <f>$C$38*33.3333%</f>
        <v>333.33299999999997</v>
      </c>
      <c r="D45" s="84">
        <f t="shared" ref="D45:E45" si="11">$C$38*33.3333%</f>
        <v>333.33299999999997</v>
      </c>
      <c r="E45" s="84">
        <f t="shared" si="11"/>
        <v>333.33299999999997</v>
      </c>
      <c r="F45" s="84"/>
      <c r="G45" s="84"/>
    </row>
    <row r="46" spans="1:10" x14ac:dyDescent="0.2">
      <c r="A46" s="106"/>
      <c r="B46" s="62" t="s">
        <v>234</v>
      </c>
      <c r="C46" s="84"/>
      <c r="D46" s="84">
        <f>$A$45*$D$39</f>
        <v>333.33299999999997</v>
      </c>
      <c r="E46" s="84">
        <f>$A$45*$D$39</f>
        <v>333.33299999999997</v>
      </c>
      <c r="F46" s="84">
        <f>$A$45*$D$39</f>
        <v>333.33299999999997</v>
      </c>
      <c r="G46" s="84"/>
    </row>
    <row r="47" spans="1:10" x14ac:dyDescent="0.2">
      <c r="A47" s="106"/>
      <c r="B47" s="62" t="s">
        <v>235</v>
      </c>
      <c r="C47" s="84"/>
      <c r="D47" s="84"/>
      <c r="E47" s="84">
        <f>$A$45*$E$40</f>
        <v>333.33299999999997</v>
      </c>
      <c r="F47" s="84">
        <f>$A$45*$E$40</f>
        <v>333.33299999999997</v>
      </c>
      <c r="G47" s="84">
        <f>$A$45*$E$40</f>
        <v>333.33299999999997</v>
      </c>
    </row>
    <row r="48" spans="1:10" x14ac:dyDescent="0.2">
      <c r="A48" s="106"/>
      <c r="B48" s="62" t="s">
        <v>236</v>
      </c>
      <c r="C48" s="84"/>
      <c r="D48" s="84"/>
      <c r="E48" s="84"/>
      <c r="F48" s="84">
        <f>$A$45*$F$41</f>
        <v>333.33299999999997</v>
      </c>
      <c r="G48" s="84">
        <f>$A$45*$F$41</f>
        <v>333.33299999999997</v>
      </c>
      <c r="H48" s="84">
        <f>$A$45*$F$41</f>
        <v>333.33299999999997</v>
      </c>
    </row>
    <row r="49" spans="1:9" x14ac:dyDescent="0.2">
      <c r="A49" s="106"/>
      <c r="B49" s="62" t="s">
        <v>237</v>
      </c>
      <c r="C49" s="84"/>
      <c r="D49" s="84"/>
      <c r="E49" s="84"/>
      <c r="F49" s="84"/>
      <c r="G49" s="84">
        <f>$A$45*$G$42</f>
        <v>333.33299999999997</v>
      </c>
      <c r="H49" s="84">
        <f>$A$45*$G$42</f>
        <v>333.33299999999997</v>
      </c>
      <c r="I49" s="84">
        <f>$A$45*$G$42</f>
        <v>333.33299999999997</v>
      </c>
    </row>
    <row r="50" spans="1:9" x14ac:dyDescent="0.2">
      <c r="B50" s="62" t="s">
        <v>238</v>
      </c>
      <c r="C50" s="84">
        <f>SUM(C45:C49)</f>
        <v>333.33299999999997</v>
      </c>
      <c r="D50" s="84">
        <f t="shared" ref="D50:G50" si="12">SUM(D45:D49)</f>
        <v>666.66599999999994</v>
      </c>
      <c r="E50" s="84">
        <f t="shared" si="12"/>
        <v>999.99899999999991</v>
      </c>
      <c r="F50" s="84">
        <f t="shared" si="12"/>
        <v>999.99899999999991</v>
      </c>
      <c r="G50" s="84">
        <f t="shared" si="12"/>
        <v>999.99899999999991</v>
      </c>
    </row>
    <row r="52" spans="1:9" x14ac:dyDescent="0.2">
      <c r="B52" s="31" t="s">
        <v>239</v>
      </c>
      <c r="C52" s="84">
        <f>C43-C50</f>
        <v>666.66700000000003</v>
      </c>
      <c r="D52" s="84">
        <f t="shared" ref="D52:G52" si="13">D43-D50</f>
        <v>1000.001</v>
      </c>
      <c r="E52" s="84">
        <f t="shared" si="13"/>
        <v>1000.0020000000003</v>
      </c>
      <c r="F52" s="84">
        <f t="shared" si="13"/>
        <v>1000.0030000000003</v>
      </c>
      <c r="G52" s="84">
        <f t="shared" si="13"/>
        <v>1000.0030000000003</v>
      </c>
    </row>
  </sheetData>
  <mergeCells count="2">
    <mergeCell ref="C2:G2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BC0AA-6D20-4344-AA8C-EB2A646E997F}">
  <dimension ref="B2:X50"/>
  <sheetViews>
    <sheetView topLeftCell="C3" zoomScale="89" zoomScaleNormal="100" workbookViewId="0">
      <selection activeCell="H38" sqref="H38"/>
    </sheetView>
  </sheetViews>
  <sheetFormatPr baseColWidth="10" defaultRowHeight="16" x14ac:dyDescent="0.2"/>
  <cols>
    <col min="2" max="2" width="6.5" customWidth="1"/>
    <col min="3" max="3" width="44.33203125" bestFit="1" customWidth="1"/>
    <col min="5" max="5" width="45.83203125" bestFit="1" customWidth="1"/>
    <col min="20" max="20" width="32.83203125" bestFit="1" customWidth="1"/>
  </cols>
  <sheetData>
    <row r="2" spans="2:24" ht="17" thickBot="1" x14ac:dyDescent="0.25">
      <c r="B2" s="147" t="s">
        <v>108</v>
      </c>
      <c r="C2" s="147"/>
      <c r="D2" s="17"/>
      <c r="E2" s="19" t="s">
        <v>126</v>
      </c>
      <c r="F2" s="20" t="s">
        <v>113</v>
      </c>
      <c r="G2" s="20" t="s">
        <v>114</v>
      </c>
      <c r="H2" s="19" t="s">
        <v>115</v>
      </c>
      <c r="I2" s="19" t="s">
        <v>116</v>
      </c>
      <c r="J2" s="19" t="s">
        <v>117</v>
      </c>
      <c r="K2" s="19" t="s">
        <v>118</v>
      </c>
      <c r="L2" s="19" t="s">
        <v>119</v>
      </c>
      <c r="M2" s="19" t="s">
        <v>120</v>
      </c>
      <c r="N2" s="19" t="s">
        <v>121</v>
      </c>
      <c r="O2" s="19" t="s">
        <v>122</v>
      </c>
      <c r="P2" s="19" t="s">
        <v>123</v>
      </c>
      <c r="Q2" s="19" t="s">
        <v>124</v>
      </c>
      <c r="R2" s="17"/>
      <c r="T2" s="73" t="s">
        <v>82</v>
      </c>
      <c r="U2" s="77">
        <v>2025</v>
      </c>
      <c r="V2" s="77">
        <v>2026</v>
      </c>
      <c r="W2" s="77">
        <v>2027</v>
      </c>
      <c r="X2" s="77">
        <v>2028</v>
      </c>
    </row>
    <row r="3" spans="2:24" ht="17" thickBot="1" x14ac:dyDescent="0.25">
      <c r="B3" s="21">
        <v>1</v>
      </c>
      <c r="C3" s="21" t="s">
        <v>110</v>
      </c>
      <c r="D3" s="17"/>
      <c r="E3" s="26" t="s">
        <v>125</v>
      </c>
      <c r="F3" s="27">
        <v>275</v>
      </c>
      <c r="G3" s="27">
        <v>275</v>
      </c>
      <c r="H3" s="27">
        <v>275</v>
      </c>
      <c r="I3" s="27">
        <v>275</v>
      </c>
      <c r="J3" s="27">
        <v>300</v>
      </c>
      <c r="K3" s="27">
        <v>300</v>
      </c>
      <c r="L3" s="27">
        <v>300</v>
      </c>
      <c r="M3" s="27">
        <v>300</v>
      </c>
      <c r="N3" s="27">
        <v>300</v>
      </c>
      <c r="O3" s="27">
        <v>300</v>
      </c>
      <c r="P3" s="27">
        <v>350</v>
      </c>
      <c r="Q3" s="27">
        <v>350</v>
      </c>
      <c r="R3" s="17"/>
      <c r="T3" s="78" t="s">
        <v>125</v>
      </c>
      <c r="U3" s="79">
        <f>F9</f>
        <v>3600</v>
      </c>
      <c r="V3" s="79">
        <f>F22</f>
        <v>3720</v>
      </c>
      <c r="W3" s="79">
        <f>F35</f>
        <v>3844</v>
      </c>
      <c r="X3" s="79">
        <f>F48</f>
        <v>3976</v>
      </c>
    </row>
    <row r="4" spans="2:24" ht="17" thickBot="1" x14ac:dyDescent="0.25">
      <c r="B4" s="21">
        <v>2</v>
      </c>
      <c r="C4" s="21" t="s">
        <v>109</v>
      </c>
      <c r="D4" s="17"/>
      <c r="E4" s="26" t="s">
        <v>131</v>
      </c>
      <c r="F4" s="27">
        <f>F5+F6</f>
        <v>0</v>
      </c>
      <c r="G4" s="27">
        <f t="shared" ref="G4:Q4" si="0">G5+G6</f>
        <v>0</v>
      </c>
      <c r="H4" s="27">
        <f t="shared" si="0"/>
        <v>0</v>
      </c>
      <c r="I4" s="27">
        <f t="shared" si="0"/>
        <v>0</v>
      </c>
      <c r="J4" s="27">
        <f t="shared" si="0"/>
        <v>0</v>
      </c>
      <c r="K4" s="27">
        <f t="shared" si="0"/>
        <v>0</v>
      </c>
      <c r="L4" s="27">
        <f t="shared" si="0"/>
        <v>0</v>
      </c>
      <c r="M4" s="27">
        <f t="shared" si="0"/>
        <v>0</v>
      </c>
      <c r="N4" s="27">
        <f t="shared" si="0"/>
        <v>0</v>
      </c>
      <c r="O4" s="27">
        <f t="shared" si="0"/>
        <v>0</v>
      </c>
      <c r="P4" s="27">
        <f t="shared" si="0"/>
        <v>0</v>
      </c>
      <c r="Q4" s="27">
        <f t="shared" si="0"/>
        <v>0</v>
      </c>
      <c r="R4" s="17"/>
      <c r="T4" s="80" t="s">
        <v>131</v>
      </c>
      <c r="U4" s="62">
        <f>F10</f>
        <v>0</v>
      </c>
      <c r="V4" s="62">
        <f>F23</f>
        <v>7440</v>
      </c>
      <c r="W4" s="62">
        <f>F36</f>
        <v>7684</v>
      </c>
      <c r="X4" s="62">
        <f>F49</f>
        <v>7952</v>
      </c>
    </row>
    <row r="5" spans="2:24" x14ac:dyDescent="0.2">
      <c r="B5" s="21">
        <v>3</v>
      </c>
      <c r="C5" s="21" t="s">
        <v>111</v>
      </c>
      <c r="D5" s="17"/>
      <c r="E5" s="28" t="s">
        <v>139</v>
      </c>
      <c r="F5" s="29">
        <v>0</v>
      </c>
      <c r="G5" s="29">
        <v>0</v>
      </c>
      <c r="H5" s="29">
        <v>0</v>
      </c>
      <c r="I5" s="29">
        <v>0</v>
      </c>
      <c r="J5" s="29">
        <v>0</v>
      </c>
      <c r="K5" s="29">
        <v>0</v>
      </c>
      <c r="L5" s="29">
        <v>0</v>
      </c>
      <c r="M5" s="29">
        <v>0</v>
      </c>
      <c r="N5" s="29">
        <v>0</v>
      </c>
      <c r="O5" s="29">
        <v>0</v>
      </c>
      <c r="P5" s="29">
        <v>0</v>
      </c>
      <c r="Q5" s="29">
        <v>0</v>
      </c>
      <c r="R5" s="17"/>
      <c r="T5" s="73" t="s">
        <v>129</v>
      </c>
      <c r="U5" s="73">
        <f>SUM(U3:U4)</f>
        <v>3600</v>
      </c>
      <c r="V5" s="73">
        <f t="shared" ref="V5:X5" si="1">SUM(V3:V4)</f>
        <v>11160</v>
      </c>
      <c r="W5" s="73">
        <f>SUM(W3:W4)</f>
        <v>11528</v>
      </c>
      <c r="X5" s="73">
        <f t="shared" si="1"/>
        <v>11928</v>
      </c>
    </row>
    <row r="6" spans="2:24" x14ac:dyDescent="0.2">
      <c r="B6" s="21">
        <v>4</v>
      </c>
      <c r="C6" s="21" t="s">
        <v>112</v>
      </c>
      <c r="D6" s="17"/>
      <c r="E6" s="30" t="s">
        <v>130</v>
      </c>
      <c r="F6" s="21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2">
        <v>0</v>
      </c>
      <c r="O6" s="22">
        <v>0</v>
      </c>
      <c r="P6" s="22">
        <v>0</v>
      </c>
      <c r="Q6" s="22">
        <v>0</v>
      </c>
      <c r="R6" s="17"/>
    </row>
    <row r="7" spans="2:24" x14ac:dyDescent="0.2">
      <c r="B7" s="21">
        <v>5</v>
      </c>
      <c r="C7" s="21" t="s">
        <v>137</v>
      </c>
      <c r="D7" s="17"/>
      <c r="E7" s="23" t="s">
        <v>127</v>
      </c>
      <c r="F7" s="24">
        <f>SUM(F3,F4)</f>
        <v>275</v>
      </c>
      <c r="G7" s="24">
        <f t="shared" ref="G7:Q7" si="2">SUM(G3,G4)</f>
        <v>275</v>
      </c>
      <c r="H7" s="24">
        <f t="shared" si="2"/>
        <v>275</v>
      </c>
      <c r="I7" s="24">
        <f t="shared" si="2"/>
        <v>275</v>
      </c>
      <c r="J7" s="24">
        <f t="shared" si="2"/>
        <v>300</v>
      </c>
      <c r="K7" s="24">
        <f t="shared" si="2"/>
        <v>300</v>
      </c>
      <c r="L7" s="24">
        <f t="shared" si="2"/>
        <v>300</v>
      </c>
      <c r="M7" s="24">
        <f t="shared" si="2"/>
        <v>300</v>
      </c>
      <c r="N7" s="24">
        <f t="shared" si="2"/>
        <v>300</v>
      </c>
      <c r="O7" s="24">
        <f t="shared" si="2"/>
        <v>300</v>
      </c>
      <c r="P7" s="24">
        <f t="shared" si="2"/>
        <v>350</v>
      </c>
      <c r="Q7" s="24">
        <f t="shared" si="2"/>
        <v>350</v>
      </c>
      <c r="R7" s="17"/>
    </row>
    <row r="8" spans="2:24" x14ac:dyDescent="0.2">
      <c r="B8" s="21">
        <v>6</v>
      </c>
      <c r="C8" s="21" t="s">
        <v>138</v>
      </c>
      <c r="D8" s="17"/>
      <c r="E8" s="25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spans="2:24" x14ac:dyDescent="0.2">
      <c r="B9" s="17"/>
      <c r="D9" s="17"/>
      <c r="E9" s="19" t="s">
        <v>128</v>
      </c>
      <c r="F9" s="21">
        <f>SUM(F3:Q3)</f>
        <v>3600</v>
      </c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</row>
    <row r="10" spans="2:24" x14ac:dyDescent="0.2">
      <c r="B10" s="17"/>
      <c r="D10" s="17"/>
      <c r="E10" s="19" t="s">
        <v>132</v>
      </c>
      <c r="F10" s="21">
        <f>SUM(F4:Q4)</f>
        <v>0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</row>
    <row r="11" spans="2:24" x14ac:dyDescent="0.2">
      <c r="B11" s="17"/>
      <c r="C11" s="17"/>
      <c r="D11" s="17"/>
      <c r="E11" s="19" t="s">
        <v>129</v>
      </c>
      <c r="F11" s="21">
        <f>SUM(F7:Q7)</f>
        <v>3600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2:24" x14ac:dyDescent="0.2">
      <c r="B12" s="17"/>
      <c r="C12" s="17"/>
      <c r="D12" s="17"/>
      <c r="R12" s="17"/>
    </row>
    <row r="13" spans="2:24" x14ac:dyDescent="0.2">
      <c r="B13" s="17"/>
      <c r="C13" s="17"/>
      <c r="D13" s="17"/>
      <c r="R13" s="17"/>
    </row>
    <row r="14" spans="2:24" x14ac:dyDescent="0.2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2:24" ht="17" thickBot="1" x14ac:dyDescent="0.25">
      <c r="B15" s="17"/>
      <c r="C15" s="17"/>
      <c r="D15" s="17"/>
      <c r="E15" s="19" t="s">
        <v>133</v>
      </c>
      <c r="F15" s="20" t="s">
        <v>113</v>
      </c>
      <c r="G15" s="20" t="s">
        <v>114</v>
      </c>
      <c r="H15" s="19" t="s">
        <v>115</v>
      </c>
      <c r="I15" s="19" t="s">
        <v>116</v>
      </c>
      <c r="J15" s="19" t="s">
        <v>117</v>
      </c>
      <c r="K15" s="19" t="s">
        <v>118</v>
      </c>
      <c r="L15" s="19" t="s">
        <v>119</v>
      </c>
      <c r="M15" s="19" t="s">
        <v>120</v>
      </c>
      <c r="N15" s="19" t="s">
        <v>121</v>
      </c>
      <c r="O15" s="19" t="s">
        <v>122</v>
      </c>
      <c r="P15" s="19" t="s">
        <v>123</v>
      </c>
      <c r="Q15" s="19" t="s">
        <v>124</v>
      </c>
      <c r="R15" s="17"/>
    </row>
    <row r="16" spans="2:24" ht="17" thickBot="1" x14ac:dyDescent="0.25">
      <c r="B16" s="17"/>
      <c r="C16" s="17"/>
      <c r="D16" s="17"/>
      <c r="E16" s="26" t="s">
        <v>125</v>
      </c>
      <c r="F16" s="27">
        <f>ROUNDUP(F3*1.0322,0)</f>
        <v>284</v>
      </c>
      <c r="G16" s="27">
        <f t="shared" ref="G16:Q16" si="3">ROUNDUP(G3*1.0322,0)</f>
        <v>284</v>
      </c>
      <c r="H16" s="27">
        <f t="shared" si="3"/>
        <v>284</v>
      </c>
      <c r="I16" s="27">
        <f t="shared" si="3"/>
        <v>284</v>
      </c>
      <c r="J16" s="27">
        <f t="shared" si="3"/>
        <v>310</v>
      </c>
      <c r="K16" s="27">
        <f t="shared" si="3"/>
        <v>310</v>
      </c>
      <c r="L16" s="27">
        <f t="shared" si="3"/>
        <v>310</v>
      </c>
      <c r="M16" s="27">
        <f t="shared" si="3"/>
        <v>310</v>
      </c>
      <c r="N16" s="27">
        <f t="shared" si="3"/>
        <v>310</v>
      </c>
      <c r="O16" s="27">
        <f t="shared" si="3"/>
        <v>310</v>
      </c>
      <c r="P16" s="27">
        <f t="shared" si="3"/>
        <v>362</v>
      </c>
      <c r="Q16" s="27">
        <f t="shared" si="3"/>
        <v>362</v>
      </c>
      <c r="R16" s="17"/>
    </row>
    <row r="17" spans="2:18" ht="17" thickBot="1" x14ac:dyDescent="0.25">
      <c r="B17" s="17"/>
      <c r="C17" s="17"/>
      <c r="D17" s="17"/>
      <c r="E17" s="26" t="s">
        <v>131</v>
      </c>
      <c r="F17" s="27">
        <f>F18+F19</f>
        <v>568</v>
      </c>
      <c r="G17" s="27">
        <f t="shared" ref="G17" si="4">G18+G19</f>
        <v>568</v>
      </c>
      <c r="H17" s="27">
        <f t="shared" ref="H17" si="5">H18+H19</f>
        <v>568</v>
      </c>
      <c r="I17" s="27">
        <f t="shared" ref="I17" si="6">I18+I19</f>
        <v>568</v>
      </c>
      <c r="J17" s="27">
        <f t="shared" ref="J17" si="7">J18+J19</f>
        <v>620</v>
      </c>
      <c r="K17" s="27">
        <f t="shared" ref="K17" si="8">K18+K19</f>
        <v>620</v>
      </c>
      <c r="L17" s="27">
        <f t="shared" ref="L17" si="9">L18+L19</f>
        <v>620</v>
      </c>
      <c r="M17" s="27">
        <f t="shared" ref="M17" si="10">M18+M19</f>
        <v>620</v>
      </c>
      <c r="N17" s="27">
        <f t="shared" ref="N17" si="11">N18+N19</f>
        <v>620</v>
      </c>
      <c r="O17" s="27">
        <f t="shared" ref="O17" si="12">O18+O19</f>
        <v>620</v>
      </c>
      <c r="P17" s="27">
        <f t="shared" ref="P17" si="13">P18+P19</f>
        <v>724</v>
      </c>
      <c r="Q17" s="27">
        <f t="shared" ref="Q17" si="14">Q18+Q19</f>
        <v>724</v>
      </c>
      <c r="R17" s="17"/>
    </row>
    <row r="18" spans="2:18" x14ac:dyDescent="0.2">
      <c r="B18" s="17"/>
      <c r="C18" s="17"/>
      <c r="D18" s="17"/>
      <c r="E18" s="28" t="s">
        <v>139</v>
      </c>
      <c r="F18" s="29">
        <f>F16</f>
        <v>284</v>
      </c>
      <c r="G18" s="29">
        <f t="shared" ref="G18:Q18" si="15">G16</f>
        <v>284</v>
      </c>
      <c r="H18" s="29">
        <f t="shared" si="15"/>
        <v>284</v>
      </c>
      <c r="I18" s="29">
        <f t="shared" si="15"/>
        <v>284</v>
      </c>
      <c r="J18" s="29">
        <f t="shared" si="15"/>
        <v>310</v>
      </c>
      <c r="K18" s="29">
        <f t="shared" si="15"/>
        <v>310</v>
      </c>
      <c r="L18" s="29">
        <f t="shared" si="15"/>
        <v>310</v>
      </c>
      <c r="M18" s="29">
        <f t="shared" si="15"/>
        <v>310</v>
      </c>
      <c r="N18" s="29">
        <f t="shared" si="15"/>
        <v>310</v>
      </c>
      <c r="O18" s="29">
        <f t="shared" si="15"/>
        <v>310</v>
      </c>
      <c r="P18" s="29">
        <f t="shared" si="15"/>
        <v>362</v>
      </c>
      <c r="Q18" s="29">
        <f t="shared" si="15"/>
        <v>362</v>
      </c>
      <c r="R18" s="17"/>
    </row>
    <row r="19" spans="2:18" x14ac:dyDescent="0.2">
      <c r="B19" s="17"/>
      <c r="C19" s="17"/>
      <c r="D19" s="17"/>
      <c r="E19" s="30" t="s">
        <v>130</v>
      </c>
      <c r="F19" s="21">
        <f>F16</f>
        <v>284</v>
      </c>
      <c r="G19" s="21">
        <f t="shared" ref="G19:Q19" si="16">G16</f>
        <v>284</v>
      </c>
      <c r="H19" s="21">
        <f t="shared" si="16"/>
        <v>284</v>
      </c>
      <c r="I19" s="21">
        <f t="shared" si="16"/>
        <v>284</v>
      </c>
      <c r="J19" s="21">
        <f t="shared" si="16"/>
        <v>310</v>
      </c>
      <c r="K19" s="21">
        <f t="shared" si="16"/>
        <v>310</v>
      </c>
      <c r="L19" s="21">
        <f t="shared" si="16"/>
        <v>310</v>
      </c>
      <c r="M19" s="21">
        <f t="shared" si="16"/>
        <v>310</v>
      </c>
      <c r="N19" s="21">
        <f t="shared" si="16"/>
        <v>310</v>
      </c>
      <c r="O19" s="21">
        <f t="shared" si="16"/>
        <v>310</v>
      </c>
      <c r="P19" s="21">
        <f t="shared" si="16"/>
        <v>362</v>
      </c>
      <c r="Q19" s="21">
        <f t="shared" si="16"/>
        <v>362</v>
      </c>
      <c r="R19" s="17"/>
    </row>
    <row r="20" spans="2:18" x14ac:dyDescent="0.2">
      <c r="B20" s="17"/>
      <c r="C20" s="17"/>
      <c r="D20" s="17"/>
      <c r="E20" s="23" t="s">
        <v>127</v>
      </c>
      <c r="F20" s="24">
        <f>SUM(F16,F17)</f>
        <v>852</v>
      </c>
      <c r="G20" s="24">
        <f t="shared" ref="G20:Q20" si="17">SUM(G16,G17)</f>
        <v>852</v>
      </c>
      <c r="H20" s="24">
        <f t="shared" si="17"/>
        <v>852</v>
      </c>
      <c r="I20" s="24">
        <f t="shared" si="17"/>
        <v>852</v>
      </c>
      <c r="J20" s="24">
        <f t="shared" si="17"/>
        <v>930</v>
      </c>
      <c r="K20" s="24">
        <f t="shared" si="17"/>
        <v>930</v>
      </c>
      <c r="L20" s="24">
        <f t="shared" si="17"/>
        <v>930</v>
      </c>
      <c r="M20" s="24">
        <f t="shared" si="17"/>
        <v>930</v>
      </c>
      <c r="N20" s="24">
        <f t="shared" si="17"/>
        <v>930</v>
      </c>
      <c r="O20" s="24">
        <f t="shared" si="17"/>
        <v>930</v>
      </c>
      <c r="P20" s="24">
        <f t="shared" si="17"/>
        <v>1086</v>
      </c>
      <c r="Q20" s="24">
        <f t="shared" si="17"/>
        <v>1086</v>
      </c>
      <c r="R20" s="17"/>
    </row>
    <row r="21" spans="2:18" x14ac:dyDescent="0.2">
      <c r="B21" s="17"/>
      <c r="C21" s="17"/>
      <c r="D21" s="17"/>
      <c r="E21" s="25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</row>
    <row r="22" spans="2:18" x14ac:dyDescent="0.2">
      <c r="B22" s="17"/>
      <c r="C22" s="17"/>
      <c r="D22" s="17"/>
      <c r="E22" s="19" t="s">
        <v>128</v>
      </c>
      <c r="F22" s="21">
        <f>SUM(F16:Q16)</f>
        <v>3720</v>
      </c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</row>
    <row r="23" spans="2:18" x14ac:dyDescent="0.2">
      <c r="B23" s="17"/>
      <c r="C23" s="17"/>
      <c r="D23" s="17"/>
      <c r="E23" s="19" t="s">
        <v>132</v>
      </c>
      <c r="F23" s="21">
        <f>SUM(F17:Q17)</f>
        <v>7440</v>
      </c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</row>
    <row r="24" spans="2:18" x14ac:dyDescent="0.2">
      <c r="B24" s="17"/>
      <c r="C24" s="17"/>
      <c r="D24" s="17"/>
      <c r="E24" s="19" t="s">
        <v>129</v>
      </c>
      <c r="F24" s="21">
        <f>SUM(F20:Q20)</f>
        <v>11160</v>
      </c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8" x14ac:dyDescent="0.2">
      <c r="B25" s="17"/>
      <c r="C25" s="17"/>
      <c r="D25" s="17"/>
      <c r="R25" s="17"/>
    </row>
    <row r="26" spans="2:18" x14ac:dyDescent="0.2">
      <c r="B26" s="17"/>
      <c r="C26" s="17"/>
      <c r="D26" s="17"/>
      <c r="R26" s="17"/>
    </row>
    <row r="27" spans="2:18" x14ac:dyDescent="0.2">
      <c r="B27" s="17"/>
      <c r="C27" s="17"/>
      <c r="D27" s="17"/>
      <c r="R27" s="17"/>
    </row>
    <row r="28" spans="2:18" ht="17" thickBot="1" x14ac:dyDescent="0.25">
      <c r="B28" s="17"/>
      <c r="C28" s="17"/>
      <c r="D28" s="17"/>
      <c r="E28" s="19" t="s">
        <v>134</v>
      </c>
      <c r="F28" s="20" t="s">
        <v>113</v>
      </c>
      <c r="G28" s="20" t="s">
        <v>114</v>
      </c>
      <c r="H28" s="19" t="s">
        <v>115</v>
      </c>
      <c r="I28" s="19" t="s">
        <v>116</v>
      </c>
      <c r="J28" s="19" t="s">
        <v>117</v>
      </c>
      <c r="K28" s="19" t="s">
        <v>118</v>
      </c>
      <c r="L28" s="19" t="s">
        <v>119</v>
      </c>
      <c r="M28" s="19" t="s">
        <v>120</v>
      </c>
      <c r="N28" s="19" t="s">
        <v>121</v>
      </c>
      <c r="O28" s="19" t="s">
        <v>122</v>
      </c>
      <c r="P28" s="19" t="s">
        <v>123</v>
      </c>
      <c r="Q28" s="19" t="s">
        <v>124</v>
      </c>
      <c r="R28" s="17"/>
    </row>
    <row r="29" spans="2:18" ht="17" thickBot="1" x14ac:dyDescent="0.25">
      <c r="B29" s="17"/>
      <c r="C29" s="17"/>
      <c r="D29" s="17"/>
      <c r="E29" s="26" t="s">
        <v>125</v>
      </c>
      <c r="F29" s="27">
        <f>ROUNDUP(F16*1.0322,0)</f>
        <v>294</v>
      </c>
      <c r="G29" s="27">
        <f t="shared" ref="G29:Q29" si="18">ROUNDUP(G16*1.0322,0)</f>
        <v>294</v>
      </c>
      <c r="H29" s="27">
        <f t="shared" si="18"/>
        <v>294</v>
      </c>
      <c r="I29" s="27">
        <f t="shared" si="18"/>
        <v>294</v>
      </c>
      <c r="J29" s="27">
        <f t="shared" si="18"/>
        <v>320</v>
      </c>
      <c r="K29" s="27">
        <f t="shared" si="18"/>
        <v>320</v>
      </c>
      <c r="L29" s="27">
        <f t="shared" si="18"/>
        <v>320</v>
      </c>
      <c r="M29" s="27">
        <f t="shared" si="18"/>
        <v>320</v>
      </c>
      <c r="N29" s="27">
        <f t="shared" si="18"/>
        <v>320</v>
      </c>
      <c r="O29" s="27">
        <f t="shared" si="18"/>
        <v>320</v>
      </c>
      <c r="P29" s="27">
        <f t="shared" si="18"/>
        <v>374</v>
      </c>
      <c r="Q29" s="27">
        <f t="shared" si="18"/>
        <v>374</v>
      </c>
      <c r="R29" s="17"/>
    </row>
    <row r="30" spans="2:18" ht="17" thickBot="1" x14ac:dyDescent="0.25">
      <c r="B30" s="17"/>
      <c r="C30" s="17"/>
      <c r="D30" s="17"/>
      <c r="E30" s="26" t="s">
        <v>131</v>
      </c>
      <c r="F30" s="27">
        <f>ROUNDUP(F17*1.0322,0)</f>
        <v>587</v>
      </c>
      <c r="G30" s="27">
        <f t="shared" ref="G30:Q30" si="19">ROUNDUP(G17*1.0322,0)</f>
        <v>587</v>
      </c>
      <c r="H30" s="27">
        <f t="shared" si="19"/>
        <v>587</v>
      </c>
      <c r="I30" s="27">
        <f t="shared" si="19"/>
        <v>587</v>
      </c>
      <c r="J30" s="27">
        <f t="shared" si="19"/>
        <v>640</v>
      </c>
      <c r="K30" s="27">
        <f t="shared" si="19"/>
        <v>640</v>
      </c>
      <c r="L30" s="27">
        <f t="shared" si="19"/>
        <v>640</v>
      </c>
      <c r="M30" s="27">
        <f t="shared" si="19"/>
        <v>640</v>
      </c>
      <c r="N30" s="27">
        <f t="shared" si="19"/>
        <v>640</v>
      </c>
      <c r="O30" s="27">
        <f t="shared" si="19"/>
        <v>640</v>
      </c>
      <c r="P30" s="27">
        <f t="shared" si="19"/>
        <v>748</v>
      </c>
      <c r="Q30" s="27">
        <f t="shared" si="19"/>
        <v>748</v>
      </c>
      <c r="R30" s="17"/>
    </row>
    <row r="31" spans="2:18" x14ac:dyDescent="0.2">
      <c r="B31" s="17"/>
      <c r="C31" s="17"/>
      <c r="D31" s="17"/>
      <c r="E31" s="28" t="s">
        <v>139</v>
      </c>
      <c r="F31" s="29">
        <f>ROUNDUP(F18*1.0322,0)</f>
        <v>294</v>
      </c>
      <c r="G31" s="29">
        <f t="shared" ref="G31:Q31" si="20">ROUNDUP(G18*1.0322,0)</f>
        <v>294</v>
      </c>
      <c r="H31" s="29">
        <f t="shared" si="20"/>
        <v>294</v>
      </c>
      <c r="I31" s="29">
        <f t="shared" si="20"/>
        <v>294</v>
      </c>
      <c r="J31" s="29">
        <f t="shared" si="20"/>
        <v>320</v>
      </c>
      <c r="K31" s="29">
        <f t="shared" si="20"/>
        <v>320</v>
      </c>
      <c r="L31" s="29">
        <f t="shared" si="20"/>
        <v>320</v>
      </c>
      <c r="M31" s="29">
        <f t="shared" si="20"/>
        <v>320</v>
      </c>
      <c r="N31" s="29">
        <f t="shared" si="20"/>
        <v>320</v>
      </c>
      <c r="O31" s="29">
        <f t="shared" si="20"/>
        <v>320</v>
      </c>
      <c r="P31" s="29">
        <f t="shared" si="20"/>
        <v>374</v>
      </c>
      <c r="Q31" s="29">
        <f t="shared" si="20"/>
        <v>374</v>
      </c>
      <c r="R31" s="17"/>
    </row>
    <row r="32" spans="2:18" x14ac:dyDescent="0.2">
      <c r="E32" s="30" t="s">
        <v>130</v>
      </c>
      <c r="F32" s="29">
        <f>ROUNDUP(F19*1.0322,0)</f>
        <v>294</v>
      </c>
      <c r="G32" s="29">
        <f t="shared" ref="G32:Q32" si="21">ROUNDUP(G19*1.0322,0)</f>
        <v>294</v>
      </c>
      <c r="H32" s="29">
        <f t="shared" si="21"/>
        <v>294</v>
      </c>
      <c r="I32" s="29">
        <f t="shared" si="21"/>
        <v>294</v>
      </c>
      <c r="J32" s="29">
        <f t="shared" si="21"/>
        <v>320</v>
      </c>
      <c r="K32" s="29">
        <f t="shared" si="21"/>
        <v>320</v>
      </c>
      <c r="L32" s="29">
        <f t="shared" si="21"/>
        <v>320</v>
      </c>
      <c r="M32" s="29">
        <f t="shared" si="21"/>
        <v>320</v>
      </c>
      <c r="N32" s="29">
        <f t="shared" si="21"/>
        <v>320</v>
      </c>
      <c r="O32" s="29">
        <f t="shared" si="21"/>
        <v>320</v>
      </c>
      <c r="P32" s="29">
        <f t="shared" si="21"/>
        <v>374</v>
      </c>
      <c r="Q32" s="29">
        <f t="shared" si="21"/>
        <v>374</v>
      </c>
    </row>
    <row r="33" spans="3:17" x14ac:dyDescent="0.2">
      <c r="E33" s="23" t="s">
        <v>152</v>
      </c>
      <c r="F33" s="24">
        <f>SUM(F29,F30)</f>
        <v>881</v>
      </c>
      <c r="G33" s="24">
        <f t="shared" ref="G33:Q33" si="22">SUM(G29,G30)</f>
        <v>881</v>
      </c>
      <c r="H33" s="24">
        <f t="shared" si="22"/>
        <v>881</v>
      </c>
      <c r="I33" s="24">
        <f t="shared" si="22"/>
        <v>881</v>
      </c>
      <c r="J33" s="24">
        <f t="shared" si="22"/>
        <v>960</v>
      </c>
      <c r="K33" s="24">
        <f t="shared" si="22"/>
        <v>960</v>
      </c>
      <c r="L33" s="24">
        <f t="shared" si="22"/>
        <v>960</v>
      </c>
      <c r="M33" s="24">
        <f t="shared" si="22"/>
        <v>960</v>
      </c>
      <c r="N33" s="24">
        <f t="shared" si="22"/>
        <v>960</v>
      </c>
      <c r="O33" s="24">
        <f t="shared" si="22"/>
        <v>960</v>
      </c>
      <c r="P33" s="24">
        <f t="shared" si="22"/>
        <v>1122</v>
      </c>
      <c r="Q33" s="24">
        <f t="shared" si="22"/>
        <v>1122</v>
      </c>
    </row>
    <row r="34" spans="3:17" x14ac:dyDescent="0.2">
      <c r="E34" s="25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</row>
    <row r="35" spans="3:17" x14ac:dyDescent="0.2">
      <c r="E35" s="19" t="s">
        <v>128</v>
      </c>
      <c r="F35" s="21">
        <f>SUM(F29:Q29)</f>
        <v>3844</v>
      </c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</row>
    <row r="36" spans="3:17" x14ac:dyDescent="0.2">
      <c r="E36" s="19" t="s">
        <v>132</v>
      </c>
      <c r="F36" s="21">
        <f>SUM(F30:Q30)</f>
        <v>7684</v>
      </c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</row>
    <row r="37" spans="3:17" x14ac:dyDescent="0.2">
      <c r="E37" s="19" t="s">
        <v>129</v>
      </c>
      <c r="F37" s="21">
        <f>SUM(F33:Q33)</f>
        <v>11528</v>
      </c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</row>
    <row r="38" spans="3:17" x14ac:dyDescent="0.2">
      <c r="C38" t="s">
        <v>136</v>
      </c>
    </row>
    <row r="41" spans="3:17" ht="17" thickBot="1" x14ac:dyDescent="0.25">
      <c r="E41" s="19" t="s">
        <v>135</v>
      </c>
      <c r="F41" s="20" t="s">
        <v>113</v>
      </c>
      <c r="G41" s="20" t="s">
        <v>114</v>
      </c>
      <c r="H41" s="19" t="s">
        <v>115</v>
      </c>
      <c r="I41" s="19" t="s">
        <v>116</v>
      </c>
      <c r="J41" s="19" t="s">
        <v>117</v>
      </c>
      <c r="K41" s="19" t="s">
        <v>118</v>
      </c>
      <c r="L41" s="19" t="s">
        <v>119</v>
      </c>
      <c r="M41" s="19" t="s">
        <v>120</v>
      </c>
      <c r="N41" s="19" t="s">
        <v>121</v>
      </c>
      <c r="O41" s="19" t="s">
        <v>122</v>
      </c>
      <c r="P41" s="19" t="s">
        <v>123</v>
      </c>
      <c r="Q41" s="19" t="s">
        <v>124</v>
      </c>
    </row>
    <row r="42" spans="3:17" ht="17" thickBot="1" x14ac:dyDescent="0.25">
      <c r="E42" s="26" t="s">
        <v>125</v>
      </c>
      <c r="F42" s="27">
        <f>ROUNDUP(F29*1.0322,0)</f>
        <v>304</v>
      </c>
      <c r="G42" s="27">
        <f t="shared" ref="G42:Q42" si="23">ROUNDUP(G29*1.0322,0)</f>
        <v>304</v>
      </c>
      <c r="H42" s="27">
        <f t="shared" si="23"/>
        <v>304</v>
      </c>
      <c r="I42" s="27">
        <f t="shared" si="23"/>
        <v>304</v>
      </c>
      <c r="J42" s="27">
        <f t="shared" si="23"/>
        <v>331</v>
      </c>
      <c r="K42" s="27">
        <f t="shared" si="23"/>
        <v>331</v>
      </c>
      <c r="L42" s="27">
        <f t="shared" si="23"/>
        <v>331</v>
      </c>
      <c r="M42" s="27">
        <f t="shared" si="23"/>
        <v>331</v>
      </c>
      <c r="N42" s="27">
        <f t="shared" si="23"/>
        <v>331</v>
      </c>
      <c r="O42" s="27">
        <f t="shared" si="23"/>
        <v>331</v>
      </c>
      <c r="P42" s="27">
        <f t="shared" si="23"/>
        <v>387</v>
      </c>
      <c r="Q42" s="27">
        <f t="shared" si="23"/>
        <v>387</v>
      </c>
    </row>
    <row r="43" spans="3:17" ht="17" thickBot="1" x14ac:dyDescent="0.25">
      <c r="E43" s="26" t="s">
        <v>131</v>
      </c>
      <c r="F43" s="27">
        <f>F44+F45</f>
        <v>608</v>
      </c>
      <c r="G43" s="27">
        <f t="shared" ref="G43" si="24">G44+G45</f>
        <v>608</v>
      </c>
      <c r="H43" s="27">
        <f t="shared" ref="H43" si="25">H44+H45</f>
        <v>608</v>
      </c>
      <c r="I43" s="27">
        <f t="shared" ref="I43" si="26">I44+I45</f>
        <v>608</v>
      </c>
      <c r="J43" s="27">
        <f t="shared" ref="J43" si="27">J44+J45</f>
        <v>662</v>
      </c>
      <c r="K43" s="27">
        <f t="shared" ref="K43" si="28">K44+K45</f>
        <v>662</v>
      </c>
      <c r="L43" s="27">
        <f t="shared" ref="L43" si="29">L44+L45</f>
        <v>662</v>
      </c>
      <c r="M43" s="27">
        <f t="shared" ref="M43" si="30">M44+M45</f>
        <v>662</v>
      </c>
      <c r="N43" s="27">
        <f t="shared" ref="N43" si="31">N44+N45</f>
        <v>662</v>
      </c>
      <c r="O43" s="27">
        <f t="shared" ref="O43" si="32">O44+O45</f>
        <v>662</v>
      </c>
      <c r="P43" s="27">
        <f t="shared" ref="P43" si="33">P44+P45</f>
        <v>774</v>
      </c>
      <c r="Q43" s="27">
        <f t="shared" ref="Q43" si="34">Q44+Q45</f>
        <v>774</v>
      </c>
    </row>
    <row r="44" spans="3:17" x14ac:dyDescent="0.2">
      <c r="E44" s="28" t="s">
        <v>139</v>
      </c>
      <c r="F44" s="29">
        <f>ROUNDUP(F31*1.0322,0)</f>
        <v>304</v>
      </c>
      <c r="G44" s="29">
        <f t="shared" ref="G44:Q44" si="35">ROUNDUP(G31*1.0322,0)</f>
        <v>304</v>
      </c>
      <c r="H44" s="29">
        <f t="shared" si="35"/>
        <v>304</v>
      </c>
      <c r="I44" s="29">
        <f t="shared" si="35"/>
        <v>304</v>
      </c>
      <c r="J44" s="29">
        <f t="shared" si="35"/>
        <v>331</v>
      </c>
      <c r="K44" s="29">
        <f t="shared" si="35"/>
        <v>331</v>
      </c>
      <c r="L44" s="29">
        <f t="shared" si="35"/>
        <v>331</v>
      </c>
      <c r="M44" s="29">
        <f t="shared" si="35"/>
        <v>331</v>
      </c>
      <c r="N44" s="29">
        <f t="shared" si="35"/>
        <v>331</v>
      </c>
      <c r="O44" s="29">
        <f t="shared" si="35"/>
        <v>331</v>
      </c>
      <c r="P44" s="29">
        <f t="shared" si="35"/>
        <v>387</v>
      </c>
      <c r="Q44" s="29">
        <f t="shared" si="35"/>
        <v>387</v>
      </c>
    </row>
    <row r="45" spans="3:17" x14ac:dyDescent="0.2">
      <c r="E45" s="30" t="s">
        <v>130</v>
      </c>
      <c r="F45" s="29">
        <f>ROUNDUP(F32*1.0322,0)</f>
        <v>304</v>
      </c>
      <c r="G45" s="29">
        <f t="shared" ref="G45:Q45" si="36">ROUNDUP(G32*1.0322,0)</f>
        <v>304</v>
      </c>
      <c r="H45" s="29">
        <f t="shared" si="36"/>
        <v>304</v>
      </c>
      <c r="I45" s="29">
        <f t="shared" si="36"/>
        <v>304</v>
      </c>
      <c r="J45" s="29">
        <f t="shared" si="36"/>
        <v>331</v>
      </c>
      <c r="K45" s="29">
        <f t="shared" si="36"/>
        <v>331</v>
      </c>
      <c r="L45" s="29">
        <f t="shared" si="36"/>
        <v>331</v>
      </c>
      <c r="M45" s="29">
        <f t="shared" si="36"/>
        <v>331</v>
      </c>
      <c r="N45" s="29">
        <f t="shared" si="36"/>
        <v>331</v>
      </c>
      <c r="O45" s="29">
        <f t="shared" si="36"/>
        <v>331</v>
      </c>
      <c r="P45" s="29">
        <f t="shared" si="36"/>
        <v>387</v>
      </c>
      <c r="Q45" s="29">
        <f t="shared" si="36"/>
        <v>387</v>
      </c>
    </row>
    <row r="46" spans="3:17" x14ac:dyDescent="0.2">
      <c r="E46" s="23" t="s">
        <v>127</v>
      </c>
      <c r="F46" s="24">
        <f>SUM(F42,F43)</f>
        <v>912</v>
      </c>
      <c r="G46" s="24">
        <f t="shared" ref="G46:Q46" si="37">SUM(G42,G43)</f>
        <v>912</v>
      </c>
      <c r="H46" s="24">
        <f t="shared" si="37"/>
        <v>912</v>
      </c>
      <c r="I46" s="24">
        <f t="shared" si="37"/>
        <v>912</v>
      </c>
      <c r="J46" s="24">
        <f t="shared" si="37"/>
        <v>993</v>
      </c>
      <c r="K46" s="24">
        <f t="shared" si="37"/>
        <v>993</v>
      </c>
      <c r="L46" s="24">
        <f t="shared" si="37"/>
        <v>993</v>
      </c>
      <c r="M46" s="24">
        <f t="shared" si="37"/>
        <v>993</v>
      </c>
      <c r="N46" s="24">
        <f t="shared" si="37"/>
        <v>993</v>
      </c>
      <c r="O46" s="24">
        <f t="shared" si="37"/>
        <v>993</v>
      </c>
      <c r="P46" s="24">
        <f t="shared" si="37"/>
        <v>1161</v>
      </c>
      <c r="Q46" s="24">
        <f t="shared" si="37"/>
        <v>1161</v>
      </c>
    </row>
    <row r="47" spans="3:17" x14ac:dyDescent="0.2">
      <c r="E47" s="25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</row>
    <row r="48" spans="3:17" x14ac:dyDescent="0.2">
      <c r="E48" s="19" t="s">
        <v>128</v>
      </c>
      <c r="F48" s="21">
        <f>SUM(F42:Q42)</f>
        <v>3976</v>
      </c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</row>
    <row r="49" spans="5:17" x14ac:dyDescent="0.2">
      <c r="E49" s="19" t="s">
        <v>132</v>
      </c>
      <c r="F49" s="21">
        <f>SUM(F43:Q43)</f>
        <v>7952</v>
      </c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</row>
    <row r="50" spans="5:17" x14ac:dyDescent="0.2">
      <c r="E50" s="19" t="s">
        <v>129</v>
      </c>
      <c r="F50" s="21">
        <f>SUM(F46:Q46)</f>
        <v>11928</v>
      </c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</row>
  </sheetData>
  <mergeCells count="1">
    <mergeCell ref="B2:C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0747A2-6092-F847-88C9-E85D8A8633A3}">
  <dimension ref="B2:N52"/>
  <sheetViews>
    <sheetView topLeftCell="A13" zoomScale="91" zoomScaleNormal="80" workbookViewId="0">
      <selection activeCell="E38" sqref="E38"/>
    </sheetView>
  </sheetViews>
  <sheetFormatPr baseColWidth="10" defaultRowHeight="16" x14ac:dyDescent="0.2"/>
  <cols>
    <col min="2" max="2" width="21.33203125" bestFit="1" customWidth="1"/>
    <col min="3" max="3" width="10.83203125" customWidth="1"/>
    <col min="4" max="4" width="32.83203125" bestFit="1" customWidth="1"/>
    <col min="5" max="5" width="12.6640625" customWidth="1"/>
    <col min="6" max="6" width="12.33203125" bestFit="1" customWidth="1"/>
    <col min="7" max="7" width="13.5" customWidth="1"/>
    <col min="8" max="8" width="15.5" bestFit="1" customWidth="1"/>
    <col min="9" max="9" width="13" bestFit="1" customWidth="1"/>
    <col min="10" max="10" width="18.83203125" bestFit="1" customWidth="1"/>
    <col min="18" max="18" width="22.1640625" bestFit="1" customWidth="1"/>
  </cols>
  <sheetData>
    <row r="2" spans="2:14" x14ac:dyDescent="0.2">
      <c r="B2" s="50" t="s">
        <v>140</v>
      </c>
      <c r="D2" s="38" t="s">
        <v>80</v>
      </c>
      <c r="E2" s="149" t="s">
        <v>90</v>
      </c>
      <c r="F2" s="149"/>
      <c r="G2" s="149"/>
      <c r="H2" s="149"/>
      <c r="I2" s="150"/>
      <c r="J2" s="151" t="s">
        <v>91</v>
      </c>
      <c r="K2" s="149"/>
      <c r="L2" s="149"/>
      <c r="M2" s="149"/>
      <c r="N2" s="150"/>
    </row>
    <row r="3" spans="2:14" x14ac:dyDescent="0.2">
      <c r="D3" s="39" t="s">
        <v>82</v>
      </c>
      <c r="E3" s="31">
        <v>2024</v>
      </c>
      <c r="F3" s="31">
        <v>2025</v>
      </c>
      <c r="G3" s="31">
        <v>2026</v>
      </c>
      <c r="H3" s="31">
        <v>2027</v>
      </c>
      <c r="I3" s="33">
        <v>2028</v>
      </c>
      <c r="J3" s="32">
        <v>2024</v>
      </c>
      <c r="K3" s="31">
        <v>2025</v>
      </c>
      <c r="L3" s="31">
        <v>2026</v>
      </c>
      <c r="M3" s="31">
        <v>2027</v>
      </c>
      <c r="N3" s="33">
        <v>2028</v>
      </c>
    </row>
    <row r="4" spans="2:14" x14ac:dyDescent="0.2">
      <c r="D4" s="40" t="s">
        <v>92</v>
      </c>
      <c r="E4" s="42">
        <f>'Costs forecast'!C11</f>
        <v>0</v>
      </c>
      <c r="F4" s="42">
        <f>'Costs forecast'!D11</f>
        <v>4.3599999999999994</v>
      </c>
      <c r="G4" s="42">
        <f>'Costs forecast'!E11</f>
        <v>4.1099999999999994</v>
      </c>
      <c r="H4" s="42">
        <f>'Costs forecast'!F11</f>
        <v>4.1099999999999994</v>
      </c>
      <c r="I4" s="42">
        <f>'Costs forecast'!G11</f>
        <v>4.1099999999999994</v>
      </c>
      <c r="J4" s="42">
        <f>'Costs forecast'!H11</f>
        <v>0</v>
      </c>
      <c r="K4" s="42">
        <f>'Costs forecast'!I11</f>
        <v>0</v>
      </c>
      <c r="L4" s="42">
        <f>'Costs forecast'!J11</f>
        <v>3.45</v>
      </c>
      <c r="M4" s="42">
        <f>'Costs forecast'!K11</f>
        <v>3.45</v>
      </c>
      <c r="N4" s="42">
        <f>'Costs forecast'!L11</f>
        <v>3.45</v>
      </c>
    </row>
    <row r="5" spans="2:14" x14ac:dyDescent="0.2">
      <c r="D5" s="41"/>
    </row>
    <row r="6" spans="2:14" x14ac:dyDescent="0.2">
      <c r="D6" s="41"/>
    </row>
    <row r="7" spans="2:14" x14ac:dyDescent="0.2">
      <c r="D7" s="60" t="s">
        <v>93</v>
      </c>
      <c r="E7" s="152" t="s">
        <v>83</v>
      </c>
      <c r="F7" s="152"/>
      <c r="G7" s="152"/>
      <c r="H7" s="152"/>
      <c r="I7" s="152"/>
    </row>
    <row r="8" spans="2:14" x14ac:dyDescent="0.2">
      <c r="D8" s="61" t="s">
        <v>82</v>
      </c>
      <c r="E8" s="62">
        <v>2024</v>
      </c>
      <c r="F8" s="62">
        <v>2025</v>
      </c>
      <c r="G8" s="62">
        <v>2026</v>
      </c>
      <c r="H8" s="62">
        <v>2027</v>
      </c>
      <c r="I8" s="62">
        <v>2028</v>
      </c>
    </row>
    <row r="9" spans="2:14" x14ac:dyDescent="0.2">
      <c r="D9" s="61" t="s">
        <v>92</v>
      </c>
      <c r="E9" s="63">
        <f>'Costs forecast'!C29</f>
        <v>4770.59</v>
      </c>
      <c r="F9" s="63">
        <f>'Costs forecast'!D29</f>
        <v>8398</v>
      </c>
      <c r="G9" s="63">
        <f>'Costs forecast'!E29</f>
        <v>67437.966942148763</v>
      </c>
      <c r="H9" s="63">
        <f>'Costs forecast'!F29</f>
        <v>72484.491173553717</v>
      </c>
      <c r="I9" s="63">
        <f>'Costs forecast'!G29</f>
        <v>72754.183679338836</v>
      </c>
    </row>
    <row r="12" spans="2:14" x14ac:dyDescent="0.2">
      <c r="D12" s="34" t="s">
        <v>82</v>
      </c>
      <c r="E12" s="35">
        <v>2025</v>
      </c>
      <c r="F12" s="35">
        <v>2026</v>
      </c>
      <c r="G12" s="35">
        <v>2027</v>
      </c>
      <c r="H12" s="35">
        <v>2028</v>
      </c>
    </row>
    <row r="13" spans="2:14" x14ac:dyDescent="0.2">
      <c r="D13" s="36" t="s">
        <v>125</v>
      </c>
      <c r="E13" s="37">
        <f>'Sales forecast'!U3</f>
        <v>3600</v>
      </c>
      <c r="F13" s="37">
        <f>'Sales forecast'!V3</f>
        <v>3720</v>
      </c>
      <c r="G13" s="37">
        <f>'Sales forecast'!W3</f>
        <v>3844</v>
      </c>
      <c r="H13" s="37">
        <f>'Sales forecast'!X3</f>
        <v>3976</v>
      </c>
    </row>
    <row r="14" spans="2:14" x14ac:dyDescent="0.2">
      <c r="D14" s="36" t="s">
        <v>131</v>
      </c>
      <c r="E14" s="37">
        <f>'Sales forecast'!U4</f>
        <v>0</v>
      </c>
      <c r="F14" s="37">
        <f>'Sales forecast'!V4</f>
        <v>7440</v>
      </c>
      <c r="G14" s="37">
        <f>'Sales forecast'!W4</f>
        <v>7684</v>
      </c>
      <c r="H14" s="37">
        <f>'Sales forecast'!X4</f>
        <v>7952</v>
      </c>
    </row>
    <row r="15" spans="2:14" x14ac:dyDescent="0.2">
      <c r="D15" s="34" t="s">
        <v>129</v>
      </c>
      <c r="E15" s="34">
        <f>'Sales forecast'!U5</f>
        <v>3600</v>
      </c>
      <c r="F15" s="34">
        <f>'Sales forecast'!V5</f>
        <v>11160</v>
      </c>
      <c r="G15" s="34">
        <f>'Sales forecast'!W5</f>
        <v>11528</v>
      </c>
      <c r="H15" s="34">
        <f>'Sales forecast'!X5</f>
        <v>11928</v>
      </c>
    </row>
    <row r="19" spans="2:11" x14ac:dyDescent="0.2">
      <c r="D19" s="44" t="s">
        <v>141</v>
      </c>
      <c r="E19" s="153" t="s">
        <v>83</v>
      </c>
      <c r="F19" s="154"/>
      <c r="G19" s="154"/>
      <c r="H19" s="155"/>
    </row>
    <row r="20" spans="2:11" x14ac:dyDescent="0.2">
      <c r="D20" s="43" t="s">
        <v>82</v>
      </c>
      <c r="E20" s="44">
        <v>2025</v>
      </c>
      <c r="F20" s="44">
        <v>2026</v>
      </c>
      <c r="G20" s="44">
        <v>2027</v>
      </c>
      <c r="H20" s="44">
        <v>2028</v>
      </c>
    </row>
    <row r="21" spans="2:11" x14ac:dyDescent="0.2">
      <c r="D21" s="45" t="s">
        <v>143</v>
      </c>
      <c r="E21" s="46">
        <f>F4</f>
        <v>4.3599999999999994</v>
      </c>
      <c r="F21" s="46">
        <f t="shared" ref="F21:H21" si="0">G4</f>
        <v>4.1099999999999994</v>
      </c>
      <c r="G21" s="46">
        <f t="shared" si="0"/>
        <v>4.1099999999999994</v>
      </c>
      <c r="H21" s="46">
        <f t="shared" si="0"/>
        <v>4.1099999999999994</v>
      </c>
    </row>
    <row r="22" spans="2:11" x14ac:dyDescent="0.2">
      <c r="D22" s="47" t="s">
        <v>144</v>
      </c>
      <c r="E22" s="48">
        <f>K4</f>
        <v>0</v>
      </c>
      <c r="F22" s="48">
        <f t="shared" ref="F22:H22" si="1">L4</f>
        <v>3.45</v>
      </c>
      <c r="G22" s="48">
        <f t="shared" si="1"/>
        <v>3.45</v>
      </c>
      <c r="H22" s="48">
        <f t="shared" si="1"/>
        <v>3.45</v>
      </c>
    </row>
    <row r="23" spans="2:11" x14ac:dyDescent="0.2">
      <c r="D23" s="45" t="s">
        <v>142</v>
      </c>
      <c r="E23" s="46">
        <f>F9/E15</f>
        <v>2.3327777777777778</v>
      </c>
      <c r="F23" s="46">
        <f>G9/F15</f>
        <v>6.0428285790455885</v>
      </c>
      <c r="G23" s="46">
        <f>H9/G15</f>
        <v>6.2876900740417865</v>
      </c>
      <c r="H23" s="46">
        <f>I9/H15</f>
        <v>6.0994453118157974</v>
      </c>
    </row>
    <row r="24" spans="2:11" x14ac:dyDescent="0.2">
      <c r="D24" s="43" t="s">
        <v>145</v>
      </c>
      <c r="E24" s="49">
        <f>E21+E23</f>
        <v>6.6927777777777777</v>
      </c>
      <c r="F24" s="49">
        <f t="shared" ref="F24:H24" si="2">F21+F23</f>
        <v>10.152828579045588</v>
      </c>
      <c r="G24" s="49">
        <f t="shared" si="2"/>
        <v>10.397690074041787</v>
      </c>
      <c r="H24" s="49">
        <f t="shared" si="2"/>
        <v>10.209445311815797</v>
      </c>
    </row>
    <row r="25" spans="2:11" x14ac:dyDescent="0.2">
      <c r="D25" s="43" t="s">
        <v>146</v>
      </c>
      <c r="E25" s="49"/>
      <c r="F25" s="49">
        <f t="shared" ref="F25:H25" si="3">F22+F23</f>
        <v>9.4928285790455895</v>
      </c>
      <c r="G25" s="49">
        <f t="shared" si="3"/>
        <v>9.7376900740417867</v>
      </c>
      <c r="H25" s="49">
        <f t="shared" si="3"/>
        <v>9.5494453118157985</v>
      </c>
    </row>
    <row r="29" spans="2:11" x14ac:dyDescent="0.2">
      <c r="B29" s="50" t="s">
        <v>147</v>
      </c>
      <c r="D29" s="44" t="s">
        <v>50</v>
      </c>
      <c r="E29" s="44" t="s">
        <v>27</v>
      </c>
      <c r="F29" s="44" t="s">
        <v>28</v>
      </c>
      <c r="G29" s="44" t="s">
        <v>33</v>
      </c>
      <c r="H29" s="59" t="s">
        <v>158</v>
      </c>
      <c r="I29" s="59" t="s">
        <v>37</v>
      </c>
      <c r="K29" s="66"/>
    </row>
    <row r="30" spans="2:11" x14ac:dyDescent="0.2">
      <c r="D30" s="55" t="s">
        <v>148</v>
      </c>
      <c r="E30" s="48">
        <v>14</v>
      </c>
      <c r="F30" s="48">
        <v>20</v>
      </c>
      <c r="G30" s="48">
        <v>16</v>
      </c>
      <c r="H30" s="67">
        <v>20</v>
      </c>
      <c r="I30" s="48">
        <f>AVERAGE(E30:H30)</f>
        <v>17.5</v>
      </c>
    </row>
    <row r="31" spans="2:11" x14ac:dyDescent="0.2">
      <c r="D31" s="56" t="s">
        <v>149</v>
      </c>
      <c r="E31" s="57">
        <f>E30/1.21</f>
        <v>11.570247933884298</v>
      </c>
      <c r="F31" s="57">
        <f t="shared" ref="F31:H31" si="4">F30/1.21</f>
        <v>16.528925619834713</v>
      </c>
      <c r="G31" s="57">
        <f t="shared" si="4"/>
        <v>13.223140495867769</v>
      </c>
      <c r="H31" s="57">
        <f t="shared" si="4"/>
        <v>16.528925619834713</v>
      </c>
      <c r="I31" s="64">
        <f>AVERAGE(E31:H31)</f>
        <v>14.462809917355372</v>
      </c>
    </row>
    <row r="32" spans="2:11" x14ac:dyDescent="0.2">
      <c r="D32" s="55" t="s">
        <v>150</v>
      </c>
      <c r="E32" s="58">
        <f>E31/1.35</f>
        <v>8.5705540250994794</v>
      </c>
      <c r="F32" s="58">
        <f t="shared" ref="F32:H32" si="5">F31/1.35</f>
        <v>12.243648607284971</v>
      </c>
      <c r="G32" s="58">
        <f t="shared" si="5"/>
        <v>9.7949188858279772</v>
      </c>
      <c r="H32" s="58">
        <f t="shared" si="5"/>
        <v>12.243648607284971</v>
      </c>
      <c r="I32" s="58">
        <f>AVERAGE(E32:H32)</f>
        <v>10.71319253137435</v>
      </c>
      <c r="J32" t="s">
        <v>157</v>
      </c>
    </row>
    <row r="36" spans="2:11" x14ac:dyDescent="0.2">
      <c r="B36" s="50" t="s">
        <v>151</v>
      </c>
      <c r="D36" s="44" t="s">
        <v>82</v>
      </c>
      <c r="E36" s="44">
        <v>2025</v>
      </c>
      <c r="F36" s="44">
        <v>2026</v>
      </c>
      <c r="G36" s="44">
        <v>2027</v>
      </c>
      <c r="H36" s="44">
        <v>2028</v>
      </c>
    </row>
    <row r="37" spans="2:11" x14ac:dyDescent="0.2">
      <c r="D37" s="44" t="s">
        <v>153</v>
      </c>
      <c r="E37" s="148" t="s">
        <v>90</v>
      </c>
      <c r="F37" s="148"/>
      <c r="G37" s="148"/>
      <c r="H37" s="148"/>
    </row>
    <row r="38" spans="2:11" x14ac:dyDescent="0.2">
      <c r="D38" s="55" t="s">
        <v>154</v>
      </c>
      <c r="E38" s="58">
        <f>E24</f>
        <v>6.6927777777777777</v>
      </c>
      <c r="F38" s="58">
        <f>F24</f>
        <v>10.152828579045588</v>
      </c>
      <c r="G38" s="58">
        <f>G24</f>
        <v>10.397690074041787</v>
      </c>
      <c r="H38" s="58">
        <f>H24</f>
        <v>10.209445311815797</v>
      </c>
    </row>
    <row r="39" spans="2:11" x14ac:dyDescent="0.2">
      <c r="D39" s="56" t="s">
        <v>155</v>
      </c>
      <c r="E39" s="57">
        <f>$I$31</f>
        <v>14.462809917355372</v>
      </c>
      <c r="F39" s="57">
        <f t="shared" ref="F39:H39" si="6">$I$31</f>
        <v>14.462809917355372</v>
      </c>
      <c r="G39" s="57">
        <f t="shared" si="6"/>
        <v>14.462809917355372</v>
      </c>
      <c r="H39" s="57">
        <f t="shared" si="6"/>
        <v>14.462809917355372</v>
      </c>
    </row>
    <row r="40" spans="2:11" x14ac:dyDescent="0.2">
      <c r="D40" s="55" t="s">
        <v>156</v>
      </c>
      <c r="E40" s="63">
        <f>16/1.21</f>
        <v>13.223140495867769</v>
      </c>
      <c r="F40" s="63">
        <f t="shared" ref="F40:H40" si="7">16/1.21</f>
        <v>13.223140495867769</v>
      </c>
      <c r="G40" s="63">
        <f t="shared" si="7"/>
        <v>13.223140495867769</v>
      </c>
      <c r="H40" s="63">
        <f t="shared" si="7"/>
        <v>13.223140495867769</v>
      </c>
    </row>
    <row r="41" spans="2:11" x14ac:dyDescent="0.2">
      <c r="D41" s="44" t="s">
        <v>153</v>
      </c>
      <c r="E41" s="148" t="s">
        <v>91</v>
      </c>
      <c r="F41" s="148"/>
      <c r="G41" s="148"/>
      <c r="H41" s="148"/>
    </row>
    <row r="42" spans="2:11" x14ac:dyDescent="0.2">
      <c r="D42" s="55" t="s">
        <v>154</v>
      </c>
      <c r="E42" s="58">
        <f>E25</f>
        <v>0</v>
      </c>
      <c r="F42" s="58">
        <f>F25</f>
        <v>9.4928285790455895</v>
      </c>
      <c r="G42" s="58">
        <f>G25</f>
        <v>9.7376900740417867</v>
      </c>
      <c r="H42" s="58">
        <f>H25</f>
        <v>9.5494453118157985</v>
      </c>
    </row>
    <row r="43" spans="2:11" x14ac:dyDescent="0.2">
      <c r="D43" s="56" t="s">
        <v>155</v>
      </c>
      <c r="E43" s="57">
        <v>0</v>
      </c>
      <c r="F43" s="57">
        <f>$I$32</f>
        <v>10.71319253137435</v>
      </c>
      <c r="G43" s="57">
        <f>$I$32</f>
        <v>10.71319253137435</v>
      </c>
      <c r="H43" s="57">
        <f>$I$32</f>
        <v>10.71319253137435</v>
      </c>
    </row>
    <row r="44" spans="2:11" x14ac:dyDescent="0.2">
      <c r="D44" s="55" t="s">
        <v>156</v>
      </c>
      <c r="E44" s="63">
        <v>0</v>
      </c>
      <c r="F44" s="63">
        <f>(16/1.21)/1.35</f>
        <v>9.7949188858279772</v>
      </c>
      <c r="G44" s="63">
        <f t="shared" ref="G44:H44" si="8">(16/1.21)/1.35</f>
        <v>9.7949188858279772</v>
      </c>
      <c r="H44" s="63">
        <f t="shared" si="8"/>
        <v>9.7949188858279772</v>
      </c>
    </row>
    <row r="46" spans="2:11" x14ac:dyDescent="0.2">
      <c r="J46">
        <v>15</v>
      </c>
      <c r="K46" t="s">
        <v>164</v>
      </c>
    </row>
    <row r="47" spans="2:11" x14ac:dyDescent="0.2">
      <c r="J47" s="68">
        <f>J46/1.21</f>
        <v>12.396694214876034</v>
      </c>
      <c r="K47" t="s">
        <v>159</v>
      </c>
    </row>
    <row r="48" spans="2:11" x14ac:dyDescent="0.2">
      <c r="B48" s="50" t="s">
        <v>163</v>
      </c>
      <c r="D48" s="44" t="s">
        <v>82</v>
      </c>
      <c r="E48" s="44">
        <v>2025</v>
      </c>
      <c r="F48" s="44">
        <v>2026</v>
      </c>
      <c r="G48" s="44">
        <v>2027</v>
      </c>
      <c r="H48" s="44">
        <v>2028</v>
      </c>
    </row>
    <row r="49" spans="4:11" x14ac:dyDescent="0.2">
      <c r="D49" s="55" t="s">
        <v>165</v>
      </c>
      <c r="E49" s="63">
        <f>15/1.21</f>
        <v>12.396694214876034</v>
      </c>
      <c r="F49" s="63">
        <f t="shared" ref="F49:H49" si="9">15/1.21</f>
        <v>12.396694214876034</v>
      </c>
      <c r="G49" s="63">
        <f t="shared" si="9"/>
        <v>12.396694214876034</v>
      </c>
      <c r="H49" s="63">
        <f t="shared" si="9"/>
        <v>12.396694214876034</v>
      </c>
    </row>
    <row r="50" spans="4:11" x14ac:dyDescent="0.2">
      <c r="D50" s="56" t="s">
        <v>166</v>
      </c>
      <c r="E50" s="72">
        <v>0</v>
      </c>
      <c r="F50" s="72">
        <v>9.49</v>
      </c>
      <c r="G50" s="72">
        <v>9.49</v>
      </c>
      <c r="H50" s="72">
        <v>9.49</v>
      </c>
      <c r="J50">
        <v>15.5</v>
      </c>
      <c r="K50" t="s">
        <v>160</v>
      </c>
    </row>
    <row r="51" spans="4:11" x14ac:dyDescent="0.2">
      <c r="J51" s="65">
        <f>J50/1.21</f>
        <v>12.809917355371901</v>
      </c>
      <c r="K51" t="s">
        <v>161</v>
      </c>
    </row>
    <row r="52" spans="4:11" x14ac:dyDescent="0.2">
      <c r="J52" s="65">
        <f>J51/1.35</f>
        <v>9.4888276706458523</v>
      </c>
      <c r="K52" t="s">
        <v>162</v>
      </c>
    </row>
  </sheetData>
  <mergeCells count="6">
    <mergeCell ref="E37:H37"/>
    <mergeCell ref="E41:H41"/>
    <mergeCell ref="E2:I2"/>
    <mergeCell ref="J2:N2"/>
    <mergeCell ref="E7:I7"/>
    <mergeCell ref="E19:H19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719A6-A9C0-0847-B2BF-7B6BCF5BA650}">
  <dimension ref="B4:I18"/>
  <sheetViews>
    <sheetView zoomScale="75" workbookViewId="0">
      <selection activeCell="I32" sqref="I32"/>
    </sheetView>
  </sheetViews>
  <sheetFormatPr baseColWidth="10" defaultRowHeight="16" x14ac:dyDescent="0.2"/>
  <cols>
    <col min="1" max="2" width="10.83203125" style="17"/>
    <col min="3" max="3" width="11.6640625" style="17" customWidth="1"/>
    <col min="4" max="4" width="29" style="17" bestFit="1" customWidth="1"/>
    <col min="5" max="5" width="14.1640625" style="17" customWidth="1"/>
    <col min="6" max="6" width="13.1640625" style="17" customWidth="1"/>
    <col min="7" max="7" width="14.33203125" style="17" customWidth="1"/>
    <col min="8" max="8" width="15.1640625" style="17" customWidth="1"/>
    <col min="9" max="9" width="14.1640625" style="17" customWidth="1"/>
    <col min="10" max="16384" width="10.83203125" style="17"/>
  </cols>
  <sheetData>
    <row r="4" spans="2:9" x14ac:dyDescent="0.2">
      <c r="B4" s="75" t="s">
        <v>172</v>
      </c>
      <c r="D4" s="44" t="s">
        <v>82</v>
      </c>
      <c r="E4" s="44">
        <v>2024</v>
      </c>
      <c r="F4" s="44">
        <v>2025</v>
      </c>
      <c r="G4" s="44">
        <v>2026</v>
      </c>
      <c r="H4" s="44">
        <v>2027</v>
      </c>
      <c r="I4" s="44">
        <v>2028</v>
      </c>
    </row>
    <row r="5" spans="2:9" x14ac:dyDescent="0.2">
      <c r="D5" s="55" t="s">
        <v>170</v>
      </c>
      <c r="E5" s="69"/>
      <c r="F5" s="69">
        <f>'Sales forecast'!U3</f>
        <v>3600</v>
      </c>
      <c r="G5" s="69">
        <f>'Sales forecast'!V3</f>
        <v>3720</v>
      </c>
      <c r="H5" s="69">
        <f>'Sales forecast'!W3</f>
        <v>3844</v>
      </c>
      <c r="I5" s="69">
        <f>'Sales forecast'!X3</f>
        <v>3976</v>
      </c>
    </row>
    <row r="6" spans="2:9" x14ac:dyDescent="0.2">
      <c r="D6" s="56" t="s">
        <v>171</v>
      </c>
      <c r="E6" s="70"/>
      <c r="F6" s="70" cm="1">
        <f t="array" ref="F6:I6">'Sales forecast'!U4:X4</f>
        <v>0</v>
      </c>
      <c r="G6" s="70">
        <v>7440</v>
      </c>
      <c r="H6" s="70">
        <v>7684</v>
      </c>
      <c r="I6" s="70">
        <v>7952</v>
      </c>
    </row>
    <row r="7" spans="2:9" x14ac:dyDescent="0.2">
      <c r="D7" s="55" t="s">
        <v>167</v>
      </c>
      <c r="E7" s="69"/>
      <c r="F7" s="71" cm="1">
        <f t="array" ref="F7:I7">price!E49:H49</f>
        <v>12.396694214876034</v>
      </c>
      <c r="G7" s="71">
        <v>12.396694214876034</v>
      </c>
      <c r="H7" s="71">
        <v>12.396694214876034</v>
      </c>
      <c r="I7" s="71">
        <v>12.396694214876034</v>
      </c>
    </row>
    <row r="8" spans="2:9" x14ac:dyDescent="0.2">
      <c r="D8" s="56" t="s">
        <v>168</v>
      </c>
      <c r="E8" s="70"/>
      <c r="F8" s="72" cm="1">
        <f t="array" ref="F8:I8">price!E50:H50</f>
        <v>0</v>
      </c>
      <c r="G8" s="72">
        <v>9.49</v>
      </c>
      <c r="H8" s="72">
        <v>9.49</v>
      </c>
      <c r="I8" s="72">
        <v>9.49</v>
      </c>
    </row>
    <row r="9" spans="2:9" x14ac:dyDescent="0.2">
      <c r="D9" s="73" t="s">
        <v>169</v>
      </c>
      <c r="E9" s="74">
        <f>(E5*E7)+(E6*E8)</f>
        <v>0</v>
      </c>
      <c r="F9" s="74">
        <f t="shared" ref="F9:I9" si="0">(F5*F7)+(F6*F8)</f>
        <v>44628.099173553717</v>
      </c>
      <c r="G9" s="74">
        <f t="shared" si="0"/>
        <v>116721.30247933886</v>
      </c>
      <c r="H9" s="74">
        <f t="shared" si="0"/>
        <v>120574.05256198347</v>
      </c>
      <c r="I9" s="74">
        <f t="shared" si="0"/>
        <v>124753.73619834711</v>
      </c>
    </row>
    <row r="13" spans="2:9" x14ac:dyDescent="0.2">
      <c r="B13" s="75" t="s">
        <v>173</v>
      </c>
      <c r="D13" s="44" t="s">
        <v>82</v>
      </c>
      <c r="E13" s="44">
        <v>2024</v>
      </c>
      <c r="F13" s="44">
        <v>2025</v>
      </c>
      <c r="G13" s="44">
        <v>2026</v>
      </c>
      <c r="H13" s="44">
        <v>2027</v>
      </c>
      <c r="I13" s="44">
        <v>2028</v>
      </c>
    </row>
    <row r="14" spans="2:9" x14ac:dyDescent="0.2">
      <c r="D14" s="55" t="s">
        <v>174</v>
      </c>
      <c r="E14" s="76">
        <f>E9</f>
        <v>0</v>
      </c>
      <c r="F14" s="76">
        <f t="shared" ref="F14:I14" si="1">F9</f>
        <v>44628.099173553717</v>
      </c>
      <c r="G14" s="76">
        <f t="shared" si="1"/>
        <v>116721.30247933886</v>
      </c>
      <c r="H14" s="76">
        <f t="shared" si="1"/>
        <v>120574.05256198347</v>
      </c>
      <c r="I14" s="76">
        <f t="shared" si="1"/>
        <v>124753.73619834711</v>
      </c>
    </row>
    <row r="15" spans="2:9" x14ac:dyDescent="0.2">
      <c r="D15" s="56" t="s">
        <v>175</v>
      </c>
      <c r="E15" s="72">
        <f>'Costs forecast'!C29</f>
        <v>4770.59</v>
      </c>
      <c r="F15" s="72">
        <f>'Costs forecast'!D29+('Costs forecast'!D11*'Sales forecast'!U3)+('Costs forecast'!I11*'Sales forecast'!U4)</f>
        <v>24094</v>
      </c>
      <c r="G15" s="72">
        <f>'Costs forecast'!E29+('Costs forecast'!E11*'Sales forecast'!V3)+('Costs forecast'!J11*'Sales forecast'!V4)</f>
        <v>108395.16694214876</v>
      </c>
      <c r="H15" s="72">
        <f>'Costs forecast'!F29+('Costs forecast'!F11*'Sales forecast'!W3)+('Costs forecast'!K11*'Sales forecast'!W4)</f>
        <v>114793.13117355372</v>
      </c>
      <c r="I15" s="72">
        <f>'Costs forecast'!G29+('Costs forecast'!G11*'Sales forecast'!X3)+('Costs forecast'!L11*'Sales forecast'!X4)</f>
        <v>116529.94367933884</v>
      </c>
    </row>
    <row r="16" spans="2:9" x14ac:dyDescent="0.2">
      <c r="D16" s="73" t="s">
        <v>176</v>
      </c>
      <c r="E16" s="98">
        <f>E14-E15</f>
        <v>-4770.59</v>
      </c>
      <c r="F16" s="98">
        <f t="shared" ref="F16:I16" si="2">F14-F15</f>
        <v>20534.099173553717</v>
      </c>
      <c r="G16" s="98">
        <f t="shared" si="2"/>
        <v>8326.1355371901009</v>
      </c>
      <c r="H16" s="98">
        <f t="shared" si="2"/>
        <v>5780.9213884297496</v>
      </c>
      <c r="I16" s="98">
        <f t="shared" si="2"/>
        <v>8223.7925190082606</v>
      </c>
    </row>
    <row r="17" spans="4:9" x14ac:dyDescent="0.2">
      <c r="D17" s="55" t="s">
        <v>178</v>
      </c>
      <c r="E17" s="76">
        <v>0</v>
      </c>
      <c r="F17" s="71">
        <f>0.25*F16</f>
        <v>5133.5247933884293</v>
      </c>
      <c r="G17" s="71">
        <f t="shared" ref="G17:I17" si="3">0.25*G16</f>
        <v>2081.5338842975252</v>
      </c>
      <c r="H17" s="71">
        <f>IF(H16&gt;0,0.25*H16,0)</f>
        <v>1445.2303471074374</v>
      </c>
      <c r="I17" s="71">
        <f t="shared" si="3"/>
        <v>2055.9481297520651</v>
      </c>
    </row>
    <row r="18" spans="4:9" x14ac:dyDescent="0.2">
      <c r="D18" s="73" t="s">
        <v>177</v>
      </c>
      <c r="E18" s="74">
        <f>E16</f>
        <v>-4770.59</v>
      </c>
      <c r="F18" s="74">
        <f>F16-F17</f>
        <v>15400.574380165288</v>
      </c>
      <c r="G18" s="74">
        <f t="shared" ref="G18:I18" si="4">G16-G17</f>
        <v>6244.6016528925757</v>
      </c>
      <c r="H18" s="74">
        <f t="shared" si="4"/>
        <v>4335.6910413223122</v>
      </c>
      <c r="I18" s="74">
        <f t="shared" si="4"/>
        <v>6167.8443892561954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D22D2-4C54-724D-B441-6DE0B0D3E4CC}">
  <dimension ref="B3:L60"/>
  <sheetViews>
    <sheetView zoomScale="115" workbookViewId="0">
      <selection activeCell="N14" sqref="N14"/>
    </sheetView>
  </sheetViews>
  <sheetFormatPr baseColWidth="10" defaultRowHeight="16" x14ac:dyDescent="0.2"/>
  <cols>
    <col min="2" max="2" width="15.83203125" bestFit="1" customWidth="1"/>
    <col min="4" max="4" width="26" customWidth="1"/>
    <col min="5" max="5" width="13.1640625" bestFit="1" customWidth="1"/>
    <col min="6" max="6" width="14.6640625" customWidth="1"/>
    <col min="7" max="8" width="13.5" bestFit="1" customWidth="1"/>
    <col min="9" max="9" width="13.33203125" bestFit="1" customWidth="1"/>
  </cols>
  <sheetData>
    <row r="3" spans="2:10" x14ac:dyDescent="0.2">
      <c r="B3" s="105" t="s">
        <v>206</v>
      </c>
      <c r="D3" s="100" t="s">
        <v>82</v>
      </c>
      <c r="E3" s="100">
        <v>2024</v>
      </c>
      <c r="F3" s="100">
        <v>2025</v>
      </c>
      <c r="G3" s="100">
        <v>2026</v>
      </c>
      <c r="H3" s="100">
        <v>2027</v>
      </c>
      <c r="I3" s="100">
        <v>2028</v>
      </c>
    </row>
    <row r="4" spans="2:10" x14ac:dyDescent="0.2">
      <c r="D4" s="18" t="s">
        <v>179</v>
      </c>
      <c r="E4" s="99">
        <f>'Revenue and profit'!E9</f>
        <v>0</v>
      </c>
      <c r="F4" s="99">
        <f>'Revenue and profit'!F9</f>
        <v>44628.099173553717</v>
      </c>
      <c r="G4" s="99">
        <f>'Revenue and profit'!G9</f>
        <v>116721.30247933886</v>
      </c>
      <c r="H4" s="99">
        <f>'Revenue and profit'!H9</f>
        <v>120574.05256198347</v>
      </c>
      <c r="I4" s="99">
        <f>'Revenue and profit'!I9</f>
        <v>124753.73619834711</v>
      </c>
    </row>
    <row r="5" spans="2:10" x14ac:dyDescent="0.2">
      <c r="D5" s="18" t="s">
        <v>180</v>
      </c>
      <c r="E5" s="99">
        <v>0</v>
      </c>
      <c r="F5" s="99">
        <f>('Costs forecast'!D11*'Sales forecast'!U3)+('Costs forecast'!I11*'Sales forecast'!U4)</f>
        <v>15695.999999999998</v>
      </c>
      <c r="G5" s="99">
        <f>('Costs forecast'!E11*'Sales forecast'!V3)+('Costs forecast'!J11*'Sales forecast'!V4)</f>
        <v>40957.199999999997</v>
      </c>
      <c r="H5" s="99">
        <f>('Costs forecast'!F11*'Sales forecast'!W3)+('Costs forecast'!K11*'Sales forecast'!W4)</f>
        <v>42308.639999999999</v>
      </c>
      <c r="I5" s="99">
        <f>('Costs forecast'!G11*'Sales forecast'!X3)+('Costs forecast'!L11*'Sales forecast'!X4)</f>
        <v>43775.759999999995</v>
      </c>
    </row>
    <row r="6" spans="2:10" x14ac:dyDescent="0.2">
      <c r="D6" s="101" t="s">
        <v>243</v>
      </c>
      <c r="E6" s="102">
        <f>E4-E5</f>
        <v>0</v>
      </c>
      <c r="F6" s="102">
        <f t="shared" ref="F6:I6" si="0">F4-F5</f>
        <v>28932.099173553717</v>
      </c>
      <c r="G6" s="102">
        <f t="shared" si="0"/>
        <v>75764.102479338864</v>
      </c>
      <c r="H6" s="102">
        <f>H4-H5</f>
        <v>78265.412561983467</v>
      </c>
      <c r="I6" s="102">
        <f t="shared" si="0"/>
        <v>80977.976198347111</v>
      </c>
    </row>
    <row r="7" spans="2:10" x14ac:dyDescent="0.2">
      <c r="D7" s="18" t="s">
        <v>181</v>
      </c>
      <c r="E7" s="99">
        <v>0</v>
      </c>
      <c r="F7" s="99">
        <v>0</v>
      </c>
      <c r="G7" s="99">
        <v>0</v>
      </c>
      <c r="H7" s="99">
        <v>0</v>
      </c>
      <c r="I7" s="99">
        <f>[1]resumé!R33</f>
        <v>0</v>
      </c>
    </row>
    <row r="8" spans="2:10" x14ac:dyDescent="0.2">
      <c r="D8" s="18" t="s">
        <v>182</v>
      </c>
      <c r="E8" s="99">
        <f>'[1]Cost forecast 2'!D59</f>
        <v>0</v>
      </c>
      <c r="F8" s="99">
        <f>'Costs forecast'!D25</f>
        <v>0</v>
      </c>
      <c r="G8" s="99">
        <f>'Costs forecast'!E25</f>
        <v>56916</v>
      </c>
      <c r="H8" s="99">
        <f>'Costs forecast'!F25</f>
        <v>56916</v>
      </c>
      <c r="I8" s="99">
        <f>'Costs forecast'!G25</f>
        <v>56916</v>
      </c>
      <c r="J8" t="s">
        <v>101</v>
      </c>
    </row>
    <row r="9" spans="2:10" x14ac:dyDescent="0.2">
      <c r="D9" s="18" t="s">
        <v>183</v>
      </c>
      <c r="E9" s="99">
        <f>'Costs forecast'!C29-E8-'Costs forecast'!C20-'Costs forecast'!C17</f>
        <v>2697.33</v>
      </c>
      <c r="F9" s="99">
        <f>'Costs forecast'!D29-F8-'Costs forecast'!D20-'Costs forecast'!D17</f>
        <v>7398</v>
      </c>
      <c r="G9" s="99">
        <f>'Costs forecast'!E29-G8-'Costs forecast'!E20-'Costs forecast'!E17</f>
        <v>9521.9669421487633</v>
      </c>
      <c r="H9" s="99">
        <f>'Costs forecast'!F29-H8-'Costs forecast'!F20-'Costs forecast'!F17</f>
        <v>14568.491173553717</v>
      </c>
      <c r="I9" s="99">
        <f>'Costs forecast'!G29-I8-'Costs forecast'!G20-'Costs forecast'!G17</f>
        <v>14838.183679338836</v>
      </c>
    </row>
    <row r="10" spans="2:10" x14ac:dyDescent="0.2">
      <c r="D10" s="101" t="s">
        <v>184</v>
      </c>
      <c r="E10" s="102">
        <f>E6+E7-E8-E9</f>
        <v>-2697.33</v>
      </c>
      <c r="F10" s="102">
        <f>F6+F7-F8-F9</f>
        <v>21534.099173553717</v>
      </c>
      <c r="G10" s="102">
        <f t="shared" ref="G10:I10" si="1">G6+G7-G8-G9</f>
        <v>9326.1355371901009</v>
      </c>
      <c r="H10" s="102">
        <f>H6+H7-H8-H9</f>
        <v>6780.9213884297496</v>
      </c>
      <c r="I10" s="102">
        <f t="shared" si="1"/>
        <v>9223.7925190082751</v>
      </c>
    </row>
    <row r="11" spans="2:10" x14ac:dyDescent="0.2">
      <c r="D11" s="18" t="s">
        <v>185</v>
      </c>
      <c r="E11" s="99">
        <f>'Costs forecast'!C34+'Costs forecast'!C50</f>
        <v>547.98500000000001</v>
      </c>
      <c r="F11" s="99">
        <f>'Costs forecast'!D34+'Costs forecast'!D50</f>
        <v>881.31799999999998</v>
      </c>
      <c r="G11" s="99">
        <f>'Costs forecast'!E34+'Costs forecast'!E50</f>
        <v>1214.6509999999998</v>
      </c>
      <c r="H11" s="99">
        <f>'Costs forecast'!F34+'Costs forecast'!F50</f>
        <v>1214.6509999999998</v>
      </c>
      <c r="I11" s="99">
        <f>'Costs forecast'!G34+'Costs forecast'!G50</f>
        <v>1214.6509999999998</v>
      </c>
    </row>
    <row r="12" spans="2:10" x14ac:dyDescent="0.2">
      <c r="D12" s="101" t="s">
        <v>186</v>
      </c>
      <c r="E12" s="102">
        <f>E10-E11</f>
        <v>-3245.3150000000001</v>
      </c>
      <c r="F12" s="102">
        <f t="shared" ref="F12:I12" si="2">F10-F11</f>
        <v>20652.781173553718</v>
      </c>
      <c r="G12" s="102">
        <f t="shared" si="2"/>
        <v>8111.484537190101</v>
      </c>
      <c r="H12" s="102">
        <f>H10-H11</f>
        <v>5566.2703884297498</v>
      </c>
      <c r="I12" s="102">
        <f t="shared" si="2"/>
        <v>8009.1415190082753</v>
      </c>
    </row>
    <row r="13" spans="2:10" x14ac:dyDescent="0.2">
      <c r="D13" s="18" t="s">
        <v>81</v>
      </c>
      <c r="E13" s="99">
        <f>IF(E12&gt;0,0.25*E12,0)</f>
        <v>0</v>
      </c>
      <c r="F13" s="99">
        <f t="shared" ref="F13:H13" si="3">IF(F12&gt;0,0.25*F12,0)</f>
        <v>5163.1952933884295</v>
      </c>
      <c r="G13" s="99">
        <f t="shared" si="3"/>
        <v>2027.8711342975253</v>
      </c>
      <c r="H13" s="99">
        <f t="shared" si="3"/>
        <v>1391.5675971074375</v>
      </c>
      <c r="I13" s="99">
        <f>IF(I12&gt;0,0.25*I12,0)</f>
        <v>2002.2853797520688</v>
      </c>
      <c r="J13" s="106"/>
    </row>
    <row r="14" spans="2:10" x14ac:dyDescent="0.2">
      <c r="D14" s="100" t="s">
        <v>187</v>
      </c>
      <c r="E14" s="103">
        <f>E12-E13</f>
        <v>-3245.3150000000001</v>
      </c>
      <c r="F14" s="103">
        <f t="shared" ref="F14:I14" si="4">F12-F13</f>
        <v>15489.585880165288</v>
      </c>
      <c r="G14" s="103">
        <f t="shared" si="4"/>
        <v>6083.6134028925753</v>
      </c>
      <c r="H14" s="103">
        <f t="shared" si="4"/>
        <v>4174.7027913223119</v>
      </c>
      <c r="I14" s="103">
        <f t="shared" si="4"/>
        <v>6006.856139256206</v>
      </c>
    </row>
    <row r="19" spans="2:12" x14ac:dyDescent="0.2">
      <c r="B19" s="105" t="s">
        <v>188</v>
      </c>
      <c r="D19" s="109" t="s">
        <v>82</v>
      </c>
      <c r="E19" s="110">
        <v>2024</v>
      </c>
      <c r="F19" s="110">
        <v>2025</v>
      </c>
      <c r="G19" s="110">
        <v>2026</v>
      </c>
      <c r="H19" s="110">
        <v>2027</v>
      </c>
      <c r="I19" s="110">
        <v>2028</v>
      </c>
    </row>
    <row r="20" spans="2:12" x14ac:dyDescent="0.2">
      <c r="D20" s="111" t="s">
        <v>106</v>
      </c>
      <c r="E20" s="112">
        <f>SUM(E21:E22)</f>
        <v>1525.2750000000001</v>
      </c>
      <c r="F20" s="112">
        <f>SUM(F21:F22)</f>
        <v>1643.9569999999999</v>
      </c>
      <c r="G20" s="112">
        <f t="shared" ref="G20:I20" si="5">SUM(G21:G22)</f>
        <v>1429.306</v>
      </c>
      <c r="H20" s="112">
        <f t="shared" si="5"/>
        <v>1214.6550000000002</v>
      </c>
      <c r="I20" s="112">
        <f t="shared" si="5"/>
        <v>1000.0030000000003</v>
      </c>
    </row>
    <row r="21" spans="2:12" x14ac:dyDescent="0.2">
      <c r="B21" s="104" t="s">
        <v>189</v>
      </c>
      <c r="D21" s="114" t="s">
        <v>215</v>
      </c>
      <c r="E21" s="115">
        <f>'Costs forecast'!C35</f>
        <v>858.60799999999995</v>
      </c>
      <c r="F21" s="115">
        <f>'Costs forecast'!D35</f>
        <v>643.9559999999999</v>
      </c>
      <c r="G21" s="115">
        <f>'Costs forecast'!E35</f>
        <v>429.30399999999986</v>
      </c>
      <c r="H21" s="115">
        <f>'Costs forecast'!F35</f>
        <v>214.65199999999984</v>
      </c>
      <c r="I21" s="115">
        <f>'Costs forecast'!G35</f>
        <v>0</v>
      </c>
      <c r="J21" t="s">
        <v>97</v>
      </c>
    </row>
    <row r="22" spans="2:12" x14ac:dyDescent="0.2">
      <c r="B22" s="104" t="s">
        <v>190</v>
      </c>
      <c r="D22" s="114" t="s">
        <v>216</v>
      </c>
      <c r="E22" s="115">
        <f>'Costs forecast'!C52</f>
        <v>666.66700000000003</v>
      </c>
      <c r="F22" s="115">
        <f>'Costs forecast'!D52</f>
        <v>1000.001</v>
      </c>
      <c r="G22" s="115">
        <f>'Costs forecast'!E52</f>
        <v>1000.0020000000003</v>
      </c>
      <c r="H22" s="115">
        <f>'Costs forecast'!F52</f>
        <v>1000.0030000000003</v>
      </c>
      <c r="I22" s="115">
        <f>'Costs forecast'!G52</f>
        <v>1000.0030000000003</v>
      </c>
      <c r="J22" t="s">
        <v>107</v>
      </c>
    </row>
    <row r="23" spans="2:12" x14ac:dyDescent="0.2">
      <c r="D23" s="111" t="s">
        <v>194</v>
      </c>
      <c r="E23" s="112">
        <f>SUM(E24:E26)</f>
        <v>1229.4099999999999</v>
      </c>
      <c r="F23" s="112">
        <f>SUM(F24:F26)</f>
        <v>16600.313880165289</v>
      </c>
      <c r="G23" s="112">
        <f t="shared" ref="G23:I23" si="6">SUM(G24:G26)</f>
        <v>22898.578283057865</v>
      </c>
      <c r="H23" s="112">
        <f t="shared" si="6"/>
        <v>26287.932074380176</v>
      </c>
      <c r="I23" s="112">
        <f t="shared" si="6"/>
        <v>30509.439213636382</v>
      </c>
    </row>
    <row r="24" spans="2:12" x14ac:dyDescent="0.2">
      <c r="D24" s="114" t="s">
        <v>195</v>
      </c>
      <c r="E24" s="115" t="s">
        <v>191</v>
      </c>
      <c r="F24" s="115" t="s">
        <v>191</v>
      </c>
      <c r="G24" s="115" t="s">
        <v>191</v>
      </c>
      <c r="H24" s="115" t="s">
        <v>191</v>
      </c>
      <c r="I24" s="115" t="s">
        <v>192</v>
      </c>
    </row>
    <row r="25" spans="2:12" x14ac:dyDescent="0.2">
      <c r="D25" s="114" t="s">
        <v>196</v>
      </c>
      <c r="E25" s="115" t="s">
        <v>191</v>
      </c>
      <c r="F25" s="115">
        <f>('Sales forecast'!U4*price!E50)*(30/365)</f>
        <v>0</v>
      </c>
      <c r="G25" s="115">
        <f>('Sales forecast'!V4*price!F50)*(30/365)</f>
        <v>5803.2</v>
      </c>
      <c r="H25" s="115">
        <f>('Sales forecast'!W4*price!G50)*(30/365)</f>
        <v>5993.5199999999995</v>
      </c>
      <c r="I25" s="115">
        <f>('Sales forecast'!X4*price!H50)*(30/365)</f>
        <v>6202.5599999999995</v>
      </c>
      <c r="J25" t="s">
        <v>248</v>
      </c>
    </row>
    <row r="26" spans="2:12" x14ac:dyDescent="0.2">
      <c r="D26" s="114" t="s">
        <v>197</v>
      </c>
      <c r="E26" s="115">
        <f>E51</f>
        <v>1229.4099999999999</v>
      </c>
      <c r="F26" s="115">
        <f>F51+E26</f>
        <v>16600.313880165289</v>
      </c>
      <c r="G26" s="115">
        <f>G51+F26</f>
        <v>17095.378283057864</v>
      </c>
      <c r="H26" s="115">
        <f>H51+G26</f>
        <v>20294.412074380176</v>
      </c>
      <c r="I26" s="115">
        <f>I51+H26</f>
        <v>24306.879213636381</v>
      </c>
    </row>
    <row r="27" spans="2:12" x14ac:dyDescent="0.2">
      <c r="D27" s="109" t="s">
        <v>198</v>
      </c>
      <c r="E27" s="116">
        <f>E23+E20</f>
        <v>2754.6849999999999</v>
      </c>
      <c r="F27" s="116">
        <f t="shared" ref="F27:I27" si="7">F23+F20</f>
        <v>18244.270880165288</v>
      </c>
      <c r="G27" s="116">
        <f t="shared" si="7"/>
        <v>24327.884283057865</v>
      </c>
      <c r="H27" s="116">
        <f t="shared" si="7"/>
        <v>27502.587074380175</v>
      </c>
      <c r="I27" s="116">
        <f t="shared" si="7"/>
        <v>31509.442213636383</v>
      </c>
      <c r="L27" t="s">
        <v>136</v>
      </c>
    </row>
    <row r="28" spans="2:12" x14ac:dyDescent="0.2">
      <c r="D28" s="113"/>
      <c r="E28" s="108"/>
      <c r="F28" s="108"/>
      <c r="G28" s="108"/>
      <c r="H28" s="108"/>
      <c r="I28" s="108"/>
    </row>
    <row r="29" spans="2:12" x14ac:dyDescent="0.2">
      <c r="D29" s="111" t="s">
        <v>199</v>
      </c>
      <c r="E29" s="112">
        <f>SUM(E30:E31)</f>
        <v>2754.6849999999999</v>
      </c>
      <c r="F29" s="112">
        <f>SUM(F30:F31)</f>
        <v>18244.270880165288</v>
      </c>
      <c r="G29" s="112">
        <f>SUM(G30:G31)</f>
        <v>24327.884283057865</v>
      </c>
      <c r="H29" s="112">
        <f>SUM(H30:H31)</f>
        <v>27502.587074380179</v>
      </c>
      <c r="I29" s="112">
        <f>SUM(I30:I31)</f>
        <v>31509.443213636383</v>
      </c>
    </row>
    <row r="30" spans="2:12" x14ac:dyDescent="0.2">
      <c r="D30" s="114" t="s">
        <v>200</v>
      </c>
      <c r="E30" s="115">
        <f>$E$48</f>
        <v>6000</v>
      </c>
      <c r="F30" s="115">
        <f>F48+E48</f>
        <v>6000</v>
      </c>
      <c r="G30" s="115">
        <f>E48+F48+G48</f>
        <v>6000</v>
      </c>
      <c r="H30" s="115">
        <f>E48+F48+G48+H48</f>
        <v>6000</v>
      </c>
      <c r="I30" s="115">
        <f>E48+F48+G48+H48+I48</f>
        <v>6000</v>
      </c>
    </row>
    <row r="31" spans="2:12" x14ac:dyDescent="0.2">
      <c r="D31" s="114" t="s">
        <v>201</v>
      </c>
      <c r="E31" s="115">
        <f>E14</f>
        <v>-3245.3150000000001</v>
      </c>
      <c r="F31" s="115">
        <f>E31+F14</f>
        <v>12244.270880165288</v>
      </c>
      <c r="G31" s="115">
        <f>G14+F31</f>
        <v>18327.884283057865</v>
      </c>
      <c r="H31" s="115">
        <f>G31+H14+H49</f>
        <v>21502.587074380179</v>
      </c>
      <c r="I31" s="115">
        <f>H31+I14+I49</f>
        <v>25509.443213636383</v>
      </c>
    </row>
    <row r="32" spans="2:12" x14ac:dyDescent="0.2">
      <c r="D32" s="111" t="s">
        <v>202</v>
      </c>
      <c r="E32" s="112">
        <f>SUM(E33:E34)</f>
        <v>0</v>
      </c>
      <c r="F32" s="112">
        <f t="shared" ref="F32:I32" si="8">SUM(F33:F34)</f>
        <v>0</v>
      </c>
      <c r="G32" s="112">
        <f t="shared" si="8"/>
        <v>0</v>
      </c>
      <c r="H32" s="112">
        <f t="shared" si="8"/>
        <v>0</v>
      </c>
      <c r="I32" s="112">
        <f t="shared" si="8"/>
        <v>0</v>
      </c>
    </row>
    <row r="33" spans="2:9" x14ac:dyDescent="0.2">
      <c r="D33" s="114" t="s">
        <v>203</v>
      </c>
      <c r="E33" s="115">
        <v>0</v>
      </c>
      <c r="F33" s="115">
        <v>0</v>
      </c>
      <c r="G33" s="115">
        <v>0</v>
      </c>
      <c r="H33" s="115">
        <v>0</v>
      </c>
      <c r="I33" s="115">
        <v>0</v>
      </c>
    </row>
    <row r="34" spans="2:9" x14ac:dyDescent="0.2">
      <c r="D34" s="114" t="s">
        <v>204</v>
      </c>
      <c r="E34" s="115">
        <v>0</v>
      </c>
      <c r="F34" s="115">
        <v>0</v>
      </c>
      <c r="G34" s="115">
        <v>0</v>
      </c>
      <c r="H34" s="115">
        <v>0</v>
      </c>
      <c r="I34" s="115">
        <v>0</v>
      </c>
    </row>
    <row r="35" spans="2:9" x14ac:dyDescent="0.2">
      <c r="D35" s="109" t="s">
        <v>205</v>
      </c>
      <c r="E35" s="116">
        <f>SUM(E32,E29)</f>
        <v>2754.6849999999999</v>
      </c>
      <c r="F35" s="116">
        <f>SUM(F32,F29)</f>
        <v>18244.270880165288</v>
      </c>
      <c r="G35" s="116">
        <f>SUM(G32,G29)</f>
        <v>24327.884283057865</v>
      </c>
      <c r="H35" s="116">
        <f>SUM(H32,H29)</f>
        <v>27502.587074380179</v>
      </c>
      <c r="I35" s="116">
        <f>SUM(I32,I29)</f>
        <v>31509.443213636383</v>
      </c>
    </row>
    <row r="37" spans="2:9" x14ac:dyDescent="0.2">
      <c r="D37" s="120" t="s">
        <v>241</v>
      </c>
      <c r="E37" s="121">
        <f>E27-E35</f>
        <v>0</v>
      </c>
      <c r="F37" s="121">
        <f t="shared" ref="F37:I37" si="9">F27-F35</f>
        <v>0</v>
      </c>
      <c r="G37" s="121">
        <f t="shared" si="9"/>
        <v>0</v>
      </c>
      <c r="H37" s="121">
        <f t="shared" si="9"/>
        <v>0</v>
      </c>
      <c r="I37" s="121">
        <f t="shared" si="9"/>
        <v>-1.0000000002037268E-3</v>
      </c>
    </row>
    <row r="40" spans="2:9" x14ac:dyDescent="0.2">
      <c r="B40" s="105" t="s">
        <v>217</v>
      </c>
      <c r="D40" s="109" t="s">
        <v>82</v>
      </c>
      <c r="E40" s="110">
        <v>2024</v>
      </c>
      <c r="F40" s="110">
        <v>2025</v>
      </c>
      <c r="G40" s="110">
        <v>2026</v>
      </c>
      <c r="H40" s="110">
        <v>2027</v>
      </c>
      <c r="I40" s="110">
        <v>2028</v>
      </c>
    </row>
    <row r="41" spans="2:9" x14ac:dyDescent="0.2">
      <c r="D41" s="79" t="s">
        <v>187</v>
      </c>
      <c r="E41" s="58">
        <f>E14</f>
        <v>-3245.3150000000001</v>
      </c>
      <c r="F41" s="58">
        <f>F14</f>
        <v>15489.585880165288</v>
      </c>
      <c r="G41" s="58">
        <f>G14</f>
        <v>6083.6134028925753</v>
      </c>
      <c r="H41" s="58">
        <f>H14</f>
        <v>4174.7027913223119</v>
      </c>
      <c r="I41" s="58">
        <f>I14</f>
        <v>6006.856139256206</v>
      </c>
    </row>
    <row r="42" spans="2:9" x14ac:dyDescent="0.2">
      <c r="D42" s="79" t="s">
        <v>219</v>
      </c>
      <c r="E42" s="58">
        <f>E11</f>
        <v>547.98500000000001</v>
      </c>
      <c r="F42" s="58">
        <f>F11</f>
        <v>881.31799999999998</v>
      </c>
      <c r="G42" s="58">
        <f>G11</f>
        <v>1214.6509999999998</v>
      </c>
      <c r="H42" s="58">
        <f>H11</f>
        <v>1214.6509999999998</v>
      </c>
      <c r="I42" s="58">
        <f>I11</f>
        <v>1214.6509999999998</v>
      </c>
    </row>
    <row r="43" spans="2:9" x14ac:dyDescent="0.2">
      <c r="D43" s="79" t="s">
        <v>207</v>
      </c>
      <c r="E43" s="58"/>
      <c r="F43" s="58"/>
      <c r="G43" s="58">
        <f>F25-G25</f>
        <v>-5803.2</v>
      </c>
      <c r="H43" s="58">
        <f>G25-H25</f>
        <v>-190.31999999999971</v>
      </c>
      <c r="I43" s="58">
        <f t="shared" ref="I43" si="10">H25-I25</f>
        <v>-209.03999999999996</v>
      </c>
    </row>
    <row r="44" spans="2:9" x14ac:dyDescent="0.2">
      <c r="D44" s="62" t="s">
        <v>220</v>
      </c>
      <c r="E44" s="57">
        <f>SUM(E41:E42)</f>
        <v>-2697.33</v>
      </c>
      <c r="F44" s="57">
        <f t="shared" ref="F44" si="11">SUM(F41:F42)</f>
        <v>16370.903880165288</v>
      </c>
      <c r="G44" s="57">
        <f>SUM(G41:G43)</f>
        <v>1495.0644028925753</v>
      </c>
      <c r="H44" s="57">
        <f>SUM(H41:H43)</f>
        <v>5199.033791322312</v>
      </c>
      <c r="I44" s="57">
        <f>SUM(I41:I43)</f>
        <v>7012.4671392562059</v>
      </c>
    </row>
    <row r="45" spans="2:9" x14ac:dyDescent="0.2">
      <c r="D45" s="79" t="s">
        <v>95</v>
      </c>
      <c r="E45" s="63">
        <v>-1000</v>
      </c>
      <c r="F45" s="63">
        <v>-1000</v>
      </c>
      <c r="G45" s="63">
        <v>-1000</v>
      </c>
      <c r="H45" s="63">
        <v>-1000</v>
      </c>
      <c r="I45" s="63">
        <v>-1000</v>
      </c>
    </row>
    <row r="46" spans="2:9" x14ac:dyDescent="0.2">
      <c r="D46" s="79" t="s">
        <v>227</v>
      </c>
      <c r="E46" s="63">
        <f>-'Costs forecast'!C17</f>
        <v>-1073.26</v>
      </c>
      <c r="F46" s="63"/>
      <c r="G46" s="63"/>
      <c r="H46" s="63"/>
      <c r="I46" s="63"/>
    </row>
    <row r="47" spans="2:9" x14ac:dyDescent="0.2">
      <c r="D47" s="62" t="s">
        <v>221</v>
      </c>
      <c r="E47" s="128">
        <f>SUM(E45:E46)</f>
        <v>-2073.2600000000002</v>
      </c>
      <c r="F47" s="128">
        <f t="shared" ref="F47:I47" si="12">F45</f>
        <v>-1000</v>
      </c>
      <c r="G47" s="128">
        <f t="shared" si="12"/>
        <v>-1000</v>
      </c>
      <c r="H47" s="128">
        <f t="shared" si="12"/>
        <v>-1000</v>
      </c>
      <c r="I47" s="128">
        <f t="shared" si="12"/>
        <v>-1000</v>
      </c>
    </row>
    <row r="48" spans="2:9" x14ac:dyDescent="0.2">
      <c r="D48" s="79" t="s">
        <v>225</v>
      </c>
      <c r="E48" s="63">
        <v>6000</v>
      </c>
      <c r="F48" s="63">
        <v>0</v>
      </c>
      <c r="G48" s="63">
        <v>0</v>
      </c>
      <c r="H48" s="63">
        <v>0</v>
      </c>
      <c r="I48" s="63">
        <v>0</v>
      </c>
    </row>
    <row r="49" spans="2:10" x14ac:dyDescent="0.2">
      <c r="D49" s="79" t="s">
        <v>240</v>
      </c>
      <c r="E49" s="63">
        <v>0</v>
      </c>
      <c r="F49" s="63">
        <v>0</v>
      </c>
      <c r="G49" s="63">
        <v>0</v>
      </c>
      <c r="H49" s="63">
        <v>-1000</v>
      </c>
      <c r="I49" s="63">
        <v>-2000</v>
      </c>
      <c r="J49" t="s">
        <v>249</v>
      </c>
    </row>
    <row r="50" spans="2:10" x14ac:dyDescent="0.2">
      <c r="D50" s="62" t="s">
        <v>222</v>
      </c>
      <c r="E50" s="128">
        <f>SUM(E48:E49)</f>
        <v>6000</v>
      </c>
      <c r="F50" s="128">
        <f t="shared" ref="F50:I50" si="13">SUM(F48:F49)</f>
        <v>0</v>
      </c>
      <c r="G50" s="128">
        <f t="shared" si="13"/>
        <v>0</v>
      </c>
      <c r="H50" s="128">
        <f t="shared" si="13"/>
        <v>-1000</v>
      </c>
      <c r="I50" s="128">
        <f t="shared" si="13"/>
        <v>-2000</v>
      </c>
    </row>
    <row r="51" spans="2:10" x14ac:dyDescent="0.2">
      <c r="D51" s="60" t="s">
        <v>226</v>
      </c>
      <c r="E51" s="127">
        <f>SUM(E44,E47,E50)</f>
        <v>1229.4099999999999</v>
      </c>
      <c r="F51" s="127">
        <f>SUM(F44,F47,F50)</f>
        <v>15370.903880165288</v>
      </c>
      <c r="G51" s="127">
        <f>SUM(G44,G47,G50)</f>
        <v>495.06440289257534</v>
      </c>
      <c r="H51" s="127">
        <f>SUM(H44,H47,H50)</f>
        <v>3199.033791322312</v>
      </c>
      <c r="I51" s="127">
        <f>SUM(I44,I47,I50)</f>
        <v>4012.4671392562059</v>
      </c>
    </row>
    <row r="56" spans="2:10" x14ac:dyDescent="0.2">
      <c r="B56" s="105" t="s">
        <v>209</v>
      </c>
      <c r="D56" s="110" t="s">
        <v>82</v>
      </c>
      <c r="E56" s="110">
        <v>2024</v>
      </c>
      <c r="F56" s="110">
        <v>2025</v>
      </c>
      <c r="G56" s="110">
        <v>2026</v>
      </c>
      <c r="H56" s="110">
        <v>2027</v>
      </c>
      <c r="I56" s="110">
        <v>2028</v>
      </c>
    </row>
    <row r="57" spans="2:10" x14ac:dyDescent="0.2">
      <c r="D57" s="129" t="s">
        <v>244</v>
      </c>
      <c r="E57" s="130" t="s">
        <v>212</v>
      </c>
      <c r="F57" s="131">
        <f>F14/F6</f>
        <v>0.53537718736717266</v>
      </c>
      <c r="G57" s="131">
        <f>G14/G6</f>
        <v>8.0296779131668564E-2</v>
      </c>
      <c r="H57" s="131">
        <f>H14/H6</f>
        <v>5.3340328181571819E-2</v>
      </c>
      <c r="I57" s="131">
        <f>I14/I6</f>
        <v>7.4178886917882936E-2</v>
      </c>
      <c r="J57" t="s">
        <v>245</v>
      </c>
    </row>
    <row r="58" spans="2:10" x14ac:dyDescent="0.2">
      <c r="D58" s="124" t="s">
        <v>210</v>
      </c>
      <c r="E58" s="119" t="s">
        <v>212</v>
      </c>
      <c r="F58" s="123">
        <f>F10/F4</f>
        <v>0.4825233333333333</v>
      </c>
      <c r="G58" s="123">
        <f>G10/G4</f>
        <v>7.9900886462785523E-2</v>
      </c>
      <c r="H58" s="123">
        <f>H10/H4</f>
        <v>5.6238645416217418E-2</v>
      </c>
      <c r="I58" s="123">
        <f>I10/I4</f>
        <v>7.3936002239991305E-2</v>
      </c>
      <c r="J58" t="s">
        <v>246</v>
      </c>
    </row>
    <row r="59" spans="2:10" x14ac:dyDescent="0.2">
      <c r="D59" s="125" t="s">
        <v>211</v>
      </c>
      <c r="E59" s="118" t="s">
        <v>212</v>
      </c>
      <c r="F59" s="122">
        <f>F14/F4</f>
        <v>0.3470814613888889</v>
      </c>
      <c r="G59" s="122">
        <f>G14/G4</f>
        <v>5.2120849182345712E-2</v>
      </c>
      <c r="H59" s="122">
        <f>H14/H4</f>
        <v>3.4623558739358316E-2</v>
      </c>
      <c r="I59" s="122">
        <f>I14/I4</f>
        <v>4.8149709357849214E-2</v>
      </c>
      <c r="J59" t="s">
        <v>247</v>
      </c>
    </row>
    <row r="60" spans="2:10" x14ac:dyDescent="0.2">
      <c r="D60" s="31" t="s">
        <v>242</v>
      </c>
      <c r="E60" s="132" t="s">
        <v>212</v>
      </c>
      <c r="F60" s="132" t="s">
        <v>212</v>
      </c>
      <c r="G60" s="132" t="s">
        <v>212</v>
      </c>
      <c r="H60" s="126">
        <f>-H49/H30</f>
        <v>0.16666666666666666</v>
      </c>
      <c r="I60" s="126">
        <f>-I49/I30</f>
        <v>0.33333333333333331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12</vt:i4>
      </vt:variant>
    </vt:vector>
  </HeadingPairs>
  <TitlesOfParts>
    <vt:vector size="12" baseType="lpstr">
      <vt:lpstr>average expenditure</vt:lpstr>
      <vt:lpstr>PESTEL</vt:lpstr>
      <vt:lpstr>competitors</vt:lpstr>
      <vt:lpstr>Porter</vt:lpstr>
      <vt:lpstr>Costs forecast</vt:lpstr>
      <vt:lpstr>Sales forecast</vt:lpstr>
      <vt:lpstr>price</vt:lpstr>
      <vt:lpstr>Revenue and profit</vt:lpstr>
      <vt:lpstr>Financial statements</vt:lpstr>
      <vt:lpstr>Survey responses</vt:lpstr>
      <vt:lpstr>Prices - demographic</vt:lpstr>
      <vt:lpstr>Correlation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Delphine Mertens de Wilmars</dc:creator>
  <cp:lastModifiedBy>Delphine Isabelle Mertens de Wilmars</cp:lastModifiedBy>
  <dcterms:created xsi:type="dcterms:W3CDTF">2024-06-12T08:35:24Z</dcterms:created>
  <dcterms:modified xsi:type="dcterms:W3CDTF">2024-08-06T11:25:26Z</dcterms:modified>
</cp:coreProperties>
</file>