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dc48ef6bdce00f/Documents/Memoire/FINAL/"/>
    </mc:Choice>
  </mc:AlternateContent>
  <xr:revisionPtr revIDLastSave="2777" documentId="8_{4C414CB8-3C55-4570-AB16-446ABDD3AD86}" xr6:coauthVersionLast="47" xr6:coauthVersionMax="47" xr10:uidLastSave="{CC47877B-FCD8-404F-8F93-C8E39B705DA3}"/>
  <bookViews>
    <workbookView xWindow="-108" yWindow="-108" windowWidth="23256" windowHeight="12576" xr2:uid="{C833A0CA-C2DC-4CB3-8775-646A12BB4C58}"/>
  </bookViews>
  <sheets>
    <sheet name="brand-new" sheetId="2" r:id="rId1"/>
    <sheet name="crystal-clear" sheetId="1" r:id="rId2"/>
    <sheet name="age-old" sheetId="3" r:id="rId3"/>
    <sheet name="rock-solid" sheetId="5" r:id="rId4"/>
    <sheet name="chock-full" sheetId="6" r:id="rId5"/>
    <sheet name="sky-high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6" i="1" l="1"/>
  <c r="L44" i="2"/>
  <c r="U7" i="2"/>
  <c r="S7" i="2"/>
  <c r="N40" i="1" l="1"/>
  <c r="N41" i="1"/>
  <c r="S11" i="7"/>
  <c r="S10" i="7"/>
  <c r="S9" i="7"/>
  <c r="S8" i="7"/>
  <c r="N9" i="1"/>
  <c r="L9" i="1"/>
  <c r="F41" i="7"/>
  <c r="F29" i="5"/>
  <c r="F27" i="3"/>
  <c r="F53" i="1"/>
  <c r="F55" i="1"/>
  <c r="F57" i="1"/>
  <c r="F58" i="1"/>
  <c r="F54" i="2"/>
  <c r="F53" i="2"/>
  <c r="F9" i="2"/>
  <c r="F52" i="2"/>
  <c r="F51" i="2"/>
  <c r="N44" i="5"/>
  <c r="S12" i="6" l="1"/>
  <c r="S13" i="6"/>
  <c r="S14" i="6"/>
  <c r="S11" i="6"/>
  <c r="S8" i="5"/>
  <c r="S9" i="5"/>
  <c r="S10" i="5"/>
  <c r="S7" i="5"/>
  <c r="S23" i="5"/>
  <c r="S16" i="2"/>
  <c r="S17" i="2"/>
  <c r="S18" i="2"/>
  <c r="S15" i="2"/>
  <c r="S11" i="1"/>
  <c r="S12" i="1"/>
  <c r="S13" i="1"/>
  <c r="S10" i="1"/>
  <c r="N10" i="3" l="1"/>
  <c r="L10" i="3"/>
  <c r="L9" i="7"/>
  <c r="L10" i="7"/>
  <c r="L11" i="7"/>
  <c r="L8" i="7"/>
  <c r="L14" i="6"/>
  <c r="L13" i="6"/>
  <c r="L12" i="6"/>
  <c r="L11" i="6"/>
  <c r="L8" i="5"/>
  <c r="L9" i="5"/>
  <c r="L10" i="5"/>
  <c r="L7" i="5"/>
  <c r="L16" i="2"/>
  <c r="L17" i="2"/>
  <c r="L18" i="2"/>
  <c r="L15" i="2"/>
  <c r="L11" i="1"/>
  <c r="L12" i="1"/>
  <c r="L13" i="1"/>
  <c r="L10" i="1"/>
  <c r="N9" i="3"/>
  <c r="L9" i="3"/>
  <c r="N8" i="3"/>
  <c r="L8" i="3"/>
  <c r="N15" i="6"/>
  <c r="L15" i="6"/>
  <c r="F9" i="7"/>
  <c r="F10" i="7"/>
  <c r="F11" i="7"/>
  <c r="F8" i="7"/>
  <c r="F12" i="6"/>
  <c r="F13" i="6"/>
  <c r="F14" i="6"/>
  <c r="F11" i="6"/>
  <c r="F8" i="5"/>
  <c r="F9" i="5"/>
  <c r="F10" i="5"/>
  <c r="F7" i="5"/>
  <c r="F16" i="2"/>
  <c r="F17" i="2"/>
  <c r="F18" i="2"/>
  <c r="F15" i="2"/>
  <c r="F11" i="1"/>
  <c r="F12" i="1"/>
  <c r="F13" i="1"/>
  <c r="F10" i="1"/>
  <c r="F34" i="3"/>
  <c r="F37" i="7"/>
  <c r="S47" i="2"/>
  <c r="S53" i="1"/>
  <c r="U48" i="2"/>
  <c r="S48" i="2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4" i="1"/>
  <c r="U55" i="1"/>
  <c r="U56" i="1"/>
  <c r="U57" i="1"/>
  <c r="U58" i="1"/>
  <c r="U59" i="1"/>
  <c r="U16" i="1"/>
  <c r="N8" i="1"/>
  <c r="N15" i="1"/>
  <c r="N16" i="1"/>
  <c r="N17" i="1"/>
  <c r="N18" i="1"/>
  <c r="N19" i="1"/>
  <c r="N20" i="1"/>
  <c r="N21" i="1"/>
  <c r="N22" i="1"/>
  <c r="N23" i="1"/>
  <c r="N24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2" i="1"/>
  <c r="N43" i="1"/>
  <c r="N44" i="1"/>
  <c r="N45" i="1"/>
  <c r="N46" i="1"/>
  <c r="N47" i="1"/>
  <c r="N48" i="1"/>
  <c r="N49" i="1"/>
  <c r="N50" i="1"/>
  <c r="N51" i="1"/>
  <c r="N54" i="1"/>
  <c r="N55" i="1"/>
  <c r="N56" i="1"/>
  <c r="N57" i="1"/>
  <c r="N58" i="1"/>
  <c r="N5" i="1"/>
  <c r="N6" i="1"/>
  <c r="N7" i="1"/>
  <c r="N4" i="1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9" i="2"/>
  <c r="U50" i="2"/>
  <c r="U51" i="2"/>
  <c r="U52" i="2"/>
  <c r="U53" i="2"/>
  <c r="U54" i="2"/>
  <c r="U21" i="2"/>
  <c r="U22" i="2"/>
  <c r="U23" i="2"/>
  <c r="U24" i="2"/>
  <c r="U25" i="2"/>
  <c r="U26" i="2"/>
  <c r="U27" i="2"/>
  <c r="U28" i="2"/>
  <c r="U29" i="2"/>
  <c r="U20" i="2"/>
  <c r="N8" i="2"/>
  <c r="N9" i="2"/>
  <c r="N10" i="2"/>
  <c r="N11" i="2"/>
  <c r="N12" i="2"/>
  <c r="N13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9" i="2"/>
  <c r="N50" i="2"/>
  <c r="N51" i="2"/>
  <c r="N52" i="2"/>
  <c r="N53" i="2"/>
  <c r="N54" i="2"/>
  <c r="N55" i="2"/>
  <c r="N7" i="2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8" i="7"/>
  <c r="U39" i="7"/>
  <c r="U40" i="7"/>
  <c r="U41" i="7"/>
  <c r="U14" i="7"/>
  <c r="N5" i="7"/>
  <c r="N6" i="7"/>
  <c r="N7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8" i="7"/>
  <c r="N39" i="7"/>
  <c r="N40" i="7"/>
  <c r="N4" i="7"/>
  <c r="U29" i="6"/>
  <c r="U30" i="6"/>
  <c r="U31" i="6"/>
  <c r="U32" i="6"/>
  <c r="U33" i="6"/>
  <c r="U34" i="6"/>
  <c r="U35" i="6"/>
  <c r="U36" i="6"/>
  <c r="U37" i="6"/>
  <c r="U38" i="6"/>
  <c r="U39" i="6"/>
  <c r="U42" i="6"/>
  <c r="U43" i="6"/>
  <c r="U44" i="6"/>
  <c r="U45" i="6"/>
  <c r="U28" i="6"/>
  <c r="N5" i="6"/>
  <c r="N6" i="6"/>
  <c r="N7" i="6"/>
  <c r="N8" i="6"/>
  <c r="N9" i="6"/>
  <c r="N10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2" i="6"/>
  <c r="N43" i="6"/>
  <c r="N44" i="6"/>
  <c r="N45" i="6"/>
  <c r="N4" i="6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5" i="3"/>
  <c r="U36" i="3"/>
  <c r="U37" i="3"/>
  <c r="U38" i="3"/>
  <c r="U12" i="3"/>
  <c r="U15" i="5"/>
  <c r="U17" i="5"/>
  <c r="U18" i="5"/>
  <c r="U19" i="5"/>
  <c r="U20" i="5"/>
  <c r="U21" i="5"/>
  <c r="U22" i="5"/>
  <c r="U23" i="5"/>
  <c r="U24" i="5"/>
  <c r="U25" i="5"/>
  <c r="U26" i="5"/>
  <c r="U27" i="5"/>
  <c r="U28" i="5"/>
  <c r="U30" i="5"/>
  <c r="U31" i="5"/>
  <c r="U34" i="5"/>
  <c r="U35" i="5"/>
  <c r="U36" i="5"/>
  <c r="U37" i="5"/>
  <c r="U38" i="5"/>
  <c r="U39" i="5"/>
  <c r="U42" i="5"/>
  <c r="U43" i="5"/>
  <c r="U44" i="5"/>
  <c r="U14" i="5"/>
  <c r="N5" i="5"/>
  <c r="N6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30" i="5"/>
  <c r="N31" i="5"/>
  <c r="N32" i="5"/>
  <c r="N33" i="5"/>
  <c r="N34" i="5"/>
  <c r="N35" i="5"/>
  <c r="N36" i="5"/>
  <c r="N37" i="5"/>
  <c r="N38" i="5"/>
  <c r="N39" i="5"/>
  <c r="N42" i="5"/>
  <c r="N45" i="5"/>
  <c r="N43" i="5"/>
  <c r="N4" i="5"/>
  <c r="N4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5" i="3"/>
  <c r="N36" i="3"/>
  <c r="N37" i="3"/>
  <c r="N38" i="3"/>
  <c r="N15" i="3"/>
  <c r="N16" i="3"/>
  <c r="N17" i="3"/>
  <c r="N5" i="3"/>
  <c r="N6" i="3"/>
  <c r="N7" i="3"/>
  <c r="N11" i="3"/>
  <c r="N12" i="3"/>
  <c r="N13" i="3"/>
  <c r="F42" i="2"/>
  <c r="S16" i="5"/>
  <c r="L12" i="2"/>
  <c r="S30" i="5" l="1"/>
  <c r="F44" i="5"/>
  <c r="L44" i="5"/>
  <c r="F27" i="7"/>
  <c r="L39" i="6"/>
  <c r="S41" i="7"/>
  <c r="S40" i="7"/>
  <c r="L40" i="7"/>
  <c r="F40" i="7"/>
  <c r="S39" i="7"/>
  <c r="L39" i="7"/>
  <c r="F39" i="7"/>
  <c r="L38" i="7"/>
  <c r="S35" i="7"/>
  <c r="L35" i="7"/>
  <c r="F35" i="7"/>
  <c r="L33" i="7"/>
  <c r="S32" i="7"/>
  <c r="L32" i="7"/>
  <c r="F32" i="7"/>
  <c r="S30" i="7"/>
  <c r="F30" i="7"/>
  <c r="S29" i="7"/>
  <c r="F29" i="7"/>
  <c r="S28" i="7"/>
  <c r="F28" i="7"/>
  <c r="S27" i="7"/>
  <c r="L19" i="7"/>
  <c r="L18" i="7"/>
  <c r="F18" i="7"/>
  <c r="L17" i="7"/>
  <c r="F17" i="7"/>
  <c r="S16" i="7"/>
  <c r="L16" i="7"/>
  <c r="F16" i="7"/>
  <c r="S15" i="7"/>
  <c r="L15" i="7"/>
  <c r="F15" i="7"/>
  <c r="S14" i="7"/>
  <c r="L14" i="7"/>
  <c r="F14" i="7"/>
  <c r="L6" i="7"/>
  <c r="L5" i="7"/>
  <c r="L4" i="7"/>
  <c r="F4" i="7"/>
  <c r="F39" i="6"/>
  <c r="L5" i="6"/>
  <c r="L6" i="6"/>
  <c r="L7" i="6"/>
  <c r="L8" i="6"/>
  <c r="L9" i="6"/>
  <c r="L17" i="6"/>
  <c r="L18" i="6"/>
  <c r="S23" i="6"/>
  <c r="S24" i="6"/>
  <c r="F30" i="6"/>
  <c r="F31" i="6"/>
  <c r="F32" i="6"/>
  <c r="F33" i="6"/>
  <c r="F22" i="6"/>
  <c r="S44" i="6"/>
  <c r="S43" i="6"/>
  <c r="L43" i="6"/>
  <c r="S39" i="6"/>
  <c r="L37" i="6"/>
  <c r="S30" i="6"/>
  <c r="F34" i="6"/>
  <c r="S28" i="6"/>
  <c r="F26" i="6"/>
  <c r="S22" i="6"/>
  <c r="S20" i="6"/>
  <c r="S19" i="6"/>
  <c r="S18" i="6"/>
  <c r="F18" i="6"/>
  <c r="S17" i="6"/>
  <c r="F17" i="6"/>
  <c r="L4" i="6"/>
  <c r="F4" i="6"/>
  <c r="S28" i="5"/>
  <c r="F40" i="3"/>
  <c r="S44" i="5"/>
  <c r="L43" i="5"/>
  <c r="S43" i="5"/>
  <c r="L45" i="5"/>
  <c r="F43" i="5"/>
  <c r="L39" i="5"/>
  <c r="S38" i="5"/>
  <c r="L38" i="5"/>
  <c r="F38" i="5"/>
  <c r="L36" i="5"/>
  <c r="S35" i="5"/>
  <c r="L35" i="5"/>
  <c r="F35" i="5"/>
  <c r="F30" i="5"/>
  <c r="L28" i="5"/>
  <c r="F28" i="5"/>
  <c r="S26" i="5"/>
  <c r="S25" i="5"/>
  <c r="L25" i="5"/>
  <c r="S24" i="5"/>
  <c r="L24" i="5"/>
  <c r="F24" i="5"/>
  <c r="L23" i="5"/>
  <c r="F23" i="5"/>
  <c r="S22" i="5"/>
  <c r="L22" i="5"/>
  <c r="F22" i="5"/>
  <c r="S20" i="5"/>
  <c r="F20" i="5"/>
  <c r="L18" i="5"/>
  <c r="L17" i="5"/>
  <c r="L16" i="5"/>
  <c r="S15" i="5"/>
  <c r="L15" i="5"/>
  <c r="F15" i="5"/>
  <c r="S14" i="5"/>
  <c r="L14" i="5"/>
  <c r="F14" i="5"/>
  <c r="L12" i="5"/>
  <c r="L11" i="5"/>
  <c r="L5" i="5"/>
  <c r="L4" i="5"/>
  <c r="F4" i="5"/>
  <c r="L23" i="3"/>
  <c r="L17" i="3"/>
  <c r="F39" i="3"/>
  <c r="S37" i="3"/>
  <c r="L36" i="3"/>
  <c r="L37" i="3"/>
  <c r="L38" i="3"/>
  <c r="L5" i="3"/>
  <c r="L16" i="3"/>
  <c r="S28" i="3"/>
  <c r="S23" i="3"/>
  <c r="S27" i="3"/>
  <c r="S26" i="3"/>
  <c r="S25" i="3"/>
  <c r="S24" i="3"/>
  <c r="S16" i="3"/>
  <c r="F36" i="3"/>
  <c r="F37" i="3"/>
  <c r="F38" i="3"/>
  <c r="F5" i="3"/>
  <c r="F17" i="3"/>
  <c r="F16" i="3"/>
  <c r="S36" i="3"/>
  <c r="S14" i="3"/>
  <c r="S13" i="3"/>
  <c r="L13" i="3"/>
  <c r="F13" i="3"/>
  <c r="S12" i="3"/>
  <c r="L12" i="3"/>
  <c r="F12" i="3"/>
  <c r="L4" i="3"/>
  <c r="F4" i="3"/>
  <c r="S53" i="2"/>
  <c r="S29" i="2"/>
  <c r="L20" i="2" l="1"/>
  <c r="L41" i="2"/>
  <c r="L42" i="2"/>
  <c r="L7" i="2"/>
  <c r="L8" i="2"/>
  <c r="L9" i="2"/>
  <c r="L10" i="2"/>
  <c r="L11" i="2"/>
  <c r="L21" i="2"/>
  <c r="L22" i="2"/>
  <c r="L23" i="2"/>
  <c r="L24" i="2"/>
  <c r="L25" i="2"/>
  <c r="L26" i="2"/>
  <c r="S44" i="2"/>
  <c r="S41" i="2"/>
  <c r="S52" i="2"/>
  <c r="S50" i="2"/>
  <c r="S20" i="2"/>
  <c r="S21" i="2"/>
  <c r="S22" i="2"/>
  <c r="S23" i="2"/>
  <c r="S24" i="2"/>
  <c r="S25" i="2"/>
  <c r="S26" i="2"/>
  <c r="S27" i="2"/>
  <c r="S28" i="2"/>
  <c r="S47" i="1"/>
  <c r="S50" i="1"/>
  <c r="F41" i="1"/>
  <c r="F20" i="2"/>
  <c r="F14" i="2"/>
  <c r="F21" i="2"/>
  <c r="F22" i="2"/>
  <c r="F23" i="2"/>
  <c r="F24" i="2"/>
  <c r="S51" i="2"/>
  <c r="F50" i="2"/>
  <c r="F44" i="2"/>
  <c r="F41" i="2"/>
  <c r="F7" i="2"/>
  <c r="S58" i="1"/>
  <c r="S57" i="1"/>
  <c r="L41" i="1"/>
  <c r="L36" i="1"/>
  <c r="L24" i="1"/>
  <c r="L51" i="1"/>
  <c r="L50" i="1"/>
  <c r="F50" i="1"/>
  <c r="F48" i="1"/>
  <c r="S56" i="1"/>
  <c r="S55" i="1"/>
  <c r="L5" i="1"/>
  <c r="L6" i="1"/>
  <c r="L7" i="1"/>
  <c r="L16" i="1"/>
  <c r="L17" i="1"/>
  <c r="L18" i="1"/>
  <c r="L19" i="1"/>
  <c r="L20" i="1"/>
  <c r="L21" i="1"/>
  <c r="L22" i="1"/>
  <c r="L23" i="1"/>
  <c r="L27" i="1"/>
  <c r="L28" i="1"/>
  <c r="L31" i="1"/>
  <c r="L32" i="1"/>
  <c r="L33" i="1"/>
  <c r="L34" i="1"/>
  <c r="L37" i="1"/>
  <c r="L38" i="1"/>
  <c r="L39" i="1"/>
  <c r="L47" i="1"/>
  <c r="L48" i="1"/>
  <c r="L55" i="1"/>
  <c r="L56" i="1"/>
  <c r="L57" i="1"/>
  <c r="L58" i="1"/>
  <c r="L4" i="1"/>
  <c r="S36" i="1"/>
  <c r="S37" i="1"/>
  <c r="S38" i="1"/>
  <c r="S41" i="1"/>
  <c r="S42" i="1"/>
  <c r="S43" i="1"/>
  <c r="S45" i="1"/>
  <c r="S31" i="1"/>
  <c r="S32" i="1"/>
  <c r="S33" i="1"/>
  <c r="S17" i="1"/>
  <c r="S18" i="1"/>
  <c r="S20" i="1"/>
  <c r="S21" i="1"/>
  <c r="S19" i="1"/>
  <c r="S27" i="1"/>
  <c r="S28" i="1"/>
  <c r="S16" i="1"/>
  <c r="F47" i="1"/>
  <c r="F4" i="1"/>
  <c r="F17" i="1"/>
  <c r="F18" i="1"/>
  <c r="F19" i="1"/>
  <c r="F20" i="1"/>
  <c r="F21" i="1"/>
  <c r="F22" i="1"/>
  <c r="F27" i="1"/>
  <c r="F28" i="1"/>
  <c r="F29" i="1"/>
  <c r="F31" i="1"/>
  <c r="F32" i="1"/>
  <c r="F33" i="1"/>
  <c r="F34" i="1"/>
  <c r="F16" i="1"/>
</calcChain>
</file>

<file path=xl/sharedStrings.xml><?xml version="1.0" encoding="utf-8"?>
<sst xmlns="http://schemas.openxmlformats.org/spreadsheetml/2006/main" count="898" uniqueCount="338">
  <si>
    <t>clear</t>
  </si>
  <si>
    <t xml:space="preserve">nice and </t>
  </si>
  <si>
    <t>crystal(-)</t>
  </si>
  <si>
    <t xml:space="preserve">very </t>
  </si>
  <si>
    <t xml:space="preserve">abundantly </t>
  </si>
  <si>
    <t xml:space="preserve">absolutely </t>
  </si>
  <si>
    <t xml:space="preserve">entirely </t>
  </si>
  <si>
    <t xml:space="preserve">perfectly </t>
  </si>
  <si>
    <t xml:space="preserve">really </t>
  </si>
  <si>
    <t xml:space="preserve">extremely </t>
  </si>
  <si>
    <t xml:space="preserve">as day </t>
  </si>
  <si>
    <t xml:space="preserve">as crystal </t>
  </si>
  <si>
    <t xml:space="preserve">and simple </t>
  </si>
  <si>
    <t xml:space="preserve">and present </t>
  </si>
  <si>
    <t xml:space="preserve">loud and </t>
  </si>
  <si>
    <t>simple and</t>
  </si>
  <si>
    <t>as possible</t>
  </si>
  <si>
    <t>comme (de) l'eau de (roche | source)</t>
  </si>
  <si>
    <t>comme (du|le) cristal</t>
  </si>
  <si>
    <t>et précis</t>
  </si>
  <si>
    <t>et net</t>
  </si>
  <si>
    <t xml:space="preserve">clair </t>
  </si>
  <si>
    <t>et transparent</t>
  </si>
  <si>
    <t>(a) most</t>
  </si>
  <si>
    <t>clair</t>
  </si>
  <si>
    <t xml:space="preserve">évident </t>
  </si>
  <si>
    <t>limpide</t>
  </si>
  <si>
    <t>couler de source</t>
  </si>
  <si>
    <t>aller de soi</t>
  </si>
  <si>
    <t>as hell</t>
  </si>
  <si>
    <t>?</t>
  </si>
  <si>
    <t>adverbial</t>
  </si>
  <si>
    <t>Duplic</t>
  </si>
  <si>
    <t>Reverse</t>
  </si>
  <si>
    <t>pas l'ombre d'un doute</t>
  </si>
  <si>
    <t>on ne peut plus clair</t>
  </si>
  <si>
    <t>EN</t>
  </si>
  <si>
    <t>FR</t>
  </si>
  <si>
    <t>superlative</t>
  </si>
  <si>
    <t>possible</t>
  </si>
  <si>
    <t>other</t>
  </si>
  <si>
    <t>le plus</t>
  </si>
  <si>
    <t>DU</t>
  </si>
  <si>
    <t>helder</t>
  </si>
  <si>
    <t>meest helder</t>
  </si>
  <si>
    <t xml:space="preserve">als kristal </t>
  </si>
  <si>
    <t xml:space="preserve">als glas </t>
  </si>
  <si>
    <t>(zo)</t>
  </si>
  <si>
    <t>duidelijk en</t>
  </si>
  <si>
    <t>zonneklaar</t>
  </si>
  <si>
    <t>duidelijk</t>
  </si>
  <si>
    <t>overduidelijk</t>
  </si>
  <si>
    <t xml:space="preserve">klip en </t>
  </si>
  <si>
    <t>klaar</t>
  </si>
  <si>
    <t>en duidelijk</t>
  </si>
  <si>
    <t>buiten kijf staan</t>
  </si>
  <si>
    <t xml:space="preserve">als een paal boven water </t>
  </si>
  <si>
    <t>onomwonden</t>
  </si>
  <si>
    <t>geen (enkele) twijfel over</t>
  </si>
  <si>
    <t>geen doekjes winden om</t>
  </si>
  <si>
    <t>glashelder</t>
  </si>
  <si>
    <t>kristalhelder</t>
  </si>
  <si>
    <t>kraakhelder</t>
  </si>
  <si>
    <t xml:space="preserve">très </t>
  </si>
  <si>
    <t xml:space="preserve">bien </t>
  </si>
  <si>
    <t xml:space="preserve">parfaitement </t>
  </si>
  <si>
    <t>tout à fait</t>
  </si>
  <si>
    <t xml:space="preserve">extrêmement </t>
  </si>
  <si>
    <t xml:space="preserve">absolument  </t>
  </si>
  <si>
    <t xml:space="preserve">totalement </t>
  </si>
  <si>
    <t xml:space="preserve">heel </t>
  </si>
  <si>
    <t xml:space="preserve">zeer </t>
  </si>
  <si>
    <t xml:space="preserve">helemaal </t>
  </si>
  <si>
    <t xml:space="preserve">erg </t>
  </si>
  <si>
    <t xml:space="preserve">echt </t>
  </si>
  <si>
    <t>tr</t>
  </si>
  <si>
    <t>clearest (?)</t>
  </si>
  <si>
    <t>as</t>
  </si>
  <si>
    <t>zo</t>
  </si>
  <si>
    <t>mogelijk</t>
  </si>
  <si>
    <t>(15,412 mil)</t>
  </si>
  <si>
    <t>(2,616 mil)</t>
  </si>
  <si>
    <t>(6,846 mil)</t>
  </si>
  <si>
    <t>(N = 210)</t>
  </si>
  <si>
    <t xml:space="preserve">volkomen </t>
  </si>
  <si>
    <t>ondubbelzinning</t>
  </si>
  <si>
    <t>(N=219)</t>
  </si>
  <si>
    <t>cristallin</t>
  </si>
  <si>
    <t>bold</t>
  </si>
  <si>
    <t>dominant</t>
  </si>
  <si>
    <t>A+prep+N fig</t>
  </si>
  <si>
    <t>préciser (?)</t>
  </si>
  <si>
    <t>brand(-)</t>
  </si>
  <si>
    <t>new</t>
  </si>
  <si>
    <t xml:space="preserve">completely </t>
  </si>
  <si>
    <t>newest (?)</t>
  </si>
  <si>
    <t>evident (?)</t>
  </si>
  <si>
    <t>clairs</t>
  </si>
  <si>
    <t xml:space="preserve">complètement </t>
  </si>
  <si>
    <t>NA</t>
  </si>
  <si>
    <t>clair clair</t>
  </si>
  <si>
    <t xml:space="preserve">as a bell </t>
  </si>
  <si>
    <t xml:space="preserve">flaming </t>
  </si>
  <si>
    <t>nouveau</t>
  </si>
  <si>
    <t>nouveaux</t>
  </si>
  <si>
    <t>(des|les) plus</t>
  </si>
  <si>
    <t>(les|des) plus</t>
  </si>
  <si>
    <t xml:space="preserve">tout </t>
  </si>
  <si>
    <t>neuf</t>
  </si>
  <si>
    <t>flambant</t>
  </si>
  <si>
    <t>neuf neuf</t>
  </si>
  <si>
    <t>inédit (?)</t>
  </si>
  <si>
    <t>novateur (?)</t>
  </si>
  <si>
    <t>nouveau|neuf</t>
  </si>
  <si>
    <t>allernieuwste</t>
  </si>
  <si>
    <t>nagelnieuw</t>
  </si>
  <si>
    <t xml:space="preserve">gloednieuw </t>
  </si>
  <si>
    <t xml:space="preserve">splinternieuw </t>
  </si>
  <si>
    <t xml:space="preserve">spiksplinternieuw </t>
  </si>
  <si>
    <t>fonkelnieuw</t>
  </si>
  <si>
    <t xml:space="preserve">whole </t>
  </si>
  <si>
    <t>all(-)</t>
  </si>
  <si>
    <t xml:space="preserve">entièrement </t>
  </si>
  <si>
    <t xml:space="preserve">totally </t>
  </si>
  <si>
    <t xml:space="preserve">vraiment </t>
  </si>
  <si>
    <t xml:space="preserve">compleet </t>
  </si>
  <si>
    <t xml:space="preserve">volledig </t>
  </si>
  <si>
    <t xml:space="preserve">totaal </t>
  </si>
  <si>
    <t xml:space="preserve">nieuwste (?) </t>
  </si>
  <si>
    <t>nieuw</t>
  </si>
  <si>
    <t xml:space="preserve">zo </t>
  </si>
  <si>
    <t>(N=150)</t>
  </si>
  <si>
    <t>geheel</t>
  </si>
  <si>
    <t>dernier cri</t>
  </si>
  <si>
    <t>(N=146)</t>
  </si>
  <si>
    <t>age(-)</t>
  </si>
  <si>
    <t>old</t>
  </si>
  <si>
    <t>as time</t>
  </si>
  <si>
    <t>(as)</t>
  </si>
  <si>
    <t>as the hills</t>
  </si>
  <si>
    <t>centuries(-) (?)</t>
  </si>
  <si>
    <t>deep-rooted (?)</t>
  </si>
  <si>
    <t>go back a long way</t>
  </si>
  <si>
    <t>go way back</t>
  </si>
  <si>
    <t>vieux</t>
  </si>
  <si>
    <t>ancien</t>
  </si>
  <si>
    <t xml:space="preserve">fort </t>
  </si>
  <si>
    <t>comme le monde</t>
  </si>
  <si>
    <t>séculaire</t>
  </si>
  <si>
    <t>ancestral (?)</t>
  </si>
  <si>
    <t>millénaire (?)</t>
  </si>
  <si>
    <t>remonter loin</t>
  </si>
  <si>
    <t>antédiluvien</t>
  </si>
  <si>
    <t>(N=184)</t>
  </si>
  <si>
    <t xml:space="preserve"> </t>
  </si>
  <si>
    <t>sempiternel</t>
  </si>
  <si>
    <t>évident (?)</t>
  </si>
  <si>
    <t>aloud</t>
  </si>
  <si>
    <t>oud</t>
  </si>
  <si>
    <t xml:space="preserve">eeuwenoud </t>
  </si>
  <si>
    <t xml:space="preserve">oeroud </t>
  </si>
  <si>
    <t xml:space="preserve">stokoud </t>
  </si>
  <si>
    <t>als de straat</t>
  </si>
  <si>
    <t>als de wereld</t>
  </si>
  <si>
    <t>eeuwenlang (adj)</t>
  </si>
  <si>
    <t>van oudsher</t>
  </si>
  <si>
    <t xml:space="preserve">diepgeworteld (?) </t>
  </si>
  <si>
    <t>(aan-|voort-) slepend (?)</t>
  </si>
  <si>
    <t>éternel (?)</t>
  </si>
  <si>
    <t>long-lasting</t>
  </si>
  <si>
    <t>(?)</t>
  </si>
  <si>
    <t>partial overlap</t>
  </si>
  <si>
    <t>(N=183)</t>
  </si>
  <si>
    <t>eeuwig (?)</t>
  </si>
  <si>
    <t>helderst (?)</t>
  </si>
  <si>
    <t>Lex</t>
  </si>
  <si>
    <t>rock(-)</t>
  </si>
  <si>
    <t>solid</t>
  </si>
  <si>
    <t>as a rock</t>
  </si>
  <si>
    <t xml:space="preserve">and reliable </t>
  </si>
  <si>
    <t xml:space="preserve">and stable </t>
  </si>
  <si>
    <t xml:space="preserve">strong and </t>
  </si>
  <si>
    <t>unwavering</t>
  </si>
  <si>
    <t>unshakeable</t>
  </si>
  <si>
    <t>(different meaning)</t>
  </si>
  <si>
    <t>most</t>
  </si>
  <si>
    <t xml:space="preserve">assez </t>
  </si>
  <si>
    <t>solide</t>
  </si>
  <si>
    <t>comme (du|le|un) roc</t>
  </si>
  <si>
    <t xml:space="preserve">et durable </t>
  </si>
  <si>
    <t xml:space="preserve">et stable </t>
  </si>
  <si>
    <t xml:space="preserve">et fiable </t>
  </si>
  <si>
    <t xml:space="preserve">fiable et </t>
  </si>
  <si>
    <t xml:space="preserve">stable et </t>
  </si>
  <si>
    <t>à toute épreuve</t>
  </si>
  <si>
    <t>inébranlable</t>
  </si>
  <si>
    <t>irréfutable</t>
  </si>
  <si>
    <t>en béton (?)</t>
  </si>
  <si>
    <t>solides</t>
  </si>
  <si>
    <t>(N=26)</t>
  </si>
  <si>
    <t xml:space="preserve">rotsvast </t>
  </si>
  <si>
    <t>stevig</t>
  </si>
  <si>
    <t>en stabiel</t>
  </si>
  <si>
    <t xml:space="preserve">en duurzaam </t>
  </si>
  <si>
    <t>sterk en</t>
  </si>
  <si>
    <t>sterk</t>
  </si>
  <si>
    <t xml:space="preserve">oersterk </t>
  </si>
  <si>
    <t>(als) in steen gebeiteld</t>
  </si>
  <si>
    <t>(kunnen) bouwen op</t>
  </si>
  <si>
    <t>keihard (?)</t>
  </si>
  <si>
    <t>ijzersterk (?)</t>
  </si>
  <si>
    <t>full</t>
  </si>
  <si>
    <t>chock(-)</t>
  </si>
  <si>
    <t>to the brim</t>
  </si>
  <si>
    <t xml:space="preserve">packed with </t>
  </si>
  <si>
    <t xml:space="preserve">stuffed with </t>
  </si>
  <si>
    <t xml:space="preserve">bursting with </t>
  </si>
  <si>
    <t>loaded with</t>
  </si>
  <si>
    <t>plein (de)</t>
  </si>
  <si>
    <t>tout</t>
  </si>
  <si>
    <t>très</t>
  </si>
  <si>
    <t>comme un oeuf</t>
  </si>
  <si>
    <t>plein</t>
  </si>
  <si>
    <t>rempli</t>
  </si>
  <si>
    <t>bourré</t>
  </si>
  <si>
    <t>regorger de</t>
  </si>
  <si>
    <t>déborder de (?)</t>
  </si>
  <si>
    <t>à ras bord de</t>
  </si>
  <si>
    <t xml:space="preserve">à craquer </t>
  </si>
  <si>
    <t xml:space="preserve">goed </t>
  </si>
  <si>
    <t>vol</t>
  </si>
  <si>
    <t xml:space="preserve">boordevol </t>
  </si>
  <si>
    <t>overvol (?)</t>
  </si>
  <si>
    <t xml:space="preserve">tjokvol </t>
  </si>
  <si>
    <t xml:space="preserve">bomvol </t>
  </si>
  <si>
    <t xml:space="preserve">stampvol </t>
  </si>
  <si>
    <t xml:space="preserve">propvol </t>
  </si>
  <si>
    <t xml:space="preserve">barstensvol </t>
  </si>
  <si>
    <t>overflowing with</t>
  </si>
  <si>
    <t>plein|rempli</t>
  </si>
  <si>
    <t>allervolst</t>
  </si>
  <si>
    <t>bol staan</t>
  </si>
  <si>
    <t xml:space="preserve">unusually </t>
  </si>
  <si>
    <t xml:space="preserve">exceptionally </t>
  </si>
  <si>
    <t>sky(-)</t>
  </si>
  <si>
    <t>high</t>
  </si>
  <si>
    <t>highest (?)</t>
  </si>
  <si>
    <t>exorbitant</t>
  </si>
  <si>
    <t>astronomical</t>
  </si>
  <si>
    <t>inflated (price)</t>
  </si>
  <si>
    <t>steep (price)</t>
  </si>
  <si>
    <t xml:space="preserve">particulièrement </t>
  </si>
  <si>
    <t>élevé</t>
  </si>
  <si>
    <t>vertigineux</t>
  </si>
  <si>
    <t>faramineux</t>
  </si>
  <si>
    <t>astronomique</t>
  </si>
  <si>
    <t>explosion/exploser (fig)</t>
  </si>
  <si>
    <t>atteindre des sommets</t>
  </si>
  <si>
    <t xml:space="preserve">monter en flèche </t>
  </si>
  <si>
    <t>(N=25)</t>
  </si>
  <si>
    <t>(N=11)</t>
  </si>
  <si>
    <t>(N=16)</t>
  </si>
  <si>
    <t>(N=21)</t>
  </si>
  <si>
    <t xml:space="preserve">extreem </t>
  </si>
  <si>
    <t xml:space="preserve">aanzienlijk </t>
  </si>
  <si>
    <t xml:space="preserve">bijzonder </t>
  </si>
  <si>
    <t xml:space="preserve">enorm </t>
  </si>
  <si>
    <t xml:space="preserve">torenhoog </t>
  </si>
  <si>
    <t xml:space="preserve">huizenhoog </t>
  </si>
  <si>
    <t xml:space="preserve">hemelhoog </t>
  </si>
  <si>
    <t>hoog</t>
  </si>
  <si>
    <t>hoogste</t>
  </si>
  <si>
    <t>allerhoogste</t>
  </si>
  <si>
    <t>de pan uit rijzen</t>
  </si>
  <si>
    <t>sterk stijgend</t>
  </si>
  <si>
    <t>élevés</t>
  </si>
  <si>
    <t>high as hell</t>
  </si>
  <si>
    <t>crazy</t>
  </si>
  <si>
    <t>stevigste (?)</t>
  </si>
  <si>
    <t>sterkste (?)</t>
  </si>
  <si>
    <t>onwankelbaar</t>
  </si>
  <si>
    <t>standvastig</t>
  </si>
  <si>
    <t>steadfast</t>
  </si>
  <si>
    <t>fullest ?</t>
  </si>
  <si>
    <t>kersvers (?)</t>
  </si>
  <si>
    <t>venir de (sortir) (?)</t>
  </si>
  <si>
    <t>fort (?)</t>
  </si>
  <si>
    <t>latest (?)</t>
  </si>
  <si>
    <t>% tr</t>
  </si>
  <si>
    <t>repetition</t>
  </si>
  <si>
    <t>nouveau nouveau</t>
  </si>
  <si>
    <t>nieuw-nieuw</t>
  </si>
  <si>
    <t xml:space="preserve">solide solide </t>
  </si>
  <si>
    <t>sterk sterk</t>
  </si>
  <si>
    <t>bourré bourré</t>
  </si>
  <si>
    <t>high high</t>
  </si>
  <si>
    <t>hoog hoog</t>
  </si>
  <si>
    <t>n</t>
  </si>
  <si>
    <t>vol vol, vol-vol</t>
  </si>
  <si>
    <t>full full</t>
  </si>
  <si>
    <t>solid solid</t>
  </si>
  <si>
    <t>oud oud</t>
  </si>
  <si>
    <t>old old</t>
  </si>
  <si>
    <t>clear clear</t>
  </si>
  <si>
    <t>super(-)</t>
  </si>
  <si>
    <t>extra(-)</t>
  </si>
  <si>
    <t>ultra(-)</t>
  </si>
  <si>
    <t>hyper(-)</t>
  </si>
  <si>
    <t>(diff meaning)</t>
  </si>
  <si>
    <t>prefix / prefixoid</t>
  </si>
  <si>
    <t>super, extra etc</t>
  </si>
  <si>
    <t>depuis (très) longtemps</t>
  </si>
  <si>
    <t>spanking(-)</t>
  </si>
  <si>
    <t>in mint condition</t>
  </si>
  <si>
    <t>virgin (?)</t>
  </si>
  <si>
    <t>antediluvian</t>
  </si>
  <si>
    <t>undying</t>
  </si>
  <si>
    <t>teeming with</t>
  </si>
  <si>
    <t>through the roof</t>
  </si>
  <si>
    <t>vanzelf spreken (?)</t>
  </si>
  <si>
    <t>vanzelfsprekend (?)</t>
  </si>
  <si>
    <t>palpable (?)</t>
  </si>
  <si>
    <t>not available</t>
  </si>
  <si>
    <t>clear-cut (?)</t>
  </si>
  <si>
    <t>(stable, fiable ?)</t>
  </si>
  <si>
    <t>compound</t>
  </si>
  <si>
    <t>not observed</t>
  </si>
  <si>
    <t>(blank)</t>
  </si>
  <si>
    <t>rare</t>
  </si>
  <si>
    <t>overuse in tr</t>
  </si>
  <si>
    <t>underuse in tr</t>
  </si>
  <si>
    <t>freq pm</t>
  </si>
  <si>
    <t>sans (aucune/ la moindre) ambiguïté</t>
  </si>
  <si>
    <t>unambiguous</t>
  </si>
  <si>
    <t>ne pas manquer de (?)</t>
  </si>
  <si>
    <t>ground(-) breaking (?)</t>
  </si>
  <si>
    <t>Appendix 4 - Contrastive data for Intensification strategies - six tabs</t>
  </si>
  <si>
    <t>Prinzie Master thesis 2022 - UCLouvain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</si>
</sst>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6100"/>
      <name val="Calibri"/>
      <family val="2"/>
      <scheme val="minor"/>
    </font>
    <font>
      <sz val="9"/>
      <color rgb="FF006100"/>
      <name val="Calibri"/>
      <family val="2"/>
      <scheme val="minor"/>
    </font>
    <font>
      <sz val="9"/>
      <color rgb="FF9C0006"/>
      <name val="Calibri"/>
      <family val="2"/>
      <scheme val="minor"/>
    </font>
    <font>
      <b/>
      <sz val="9"/>
      <color rgb="FF9C0006"/>
      <name val="Calibri"/>
      <family val="2"/>
      <scheme val="minor"/>
    </font>
    <font>
      <sz val="9"/>
      <color theme="1"/>
      <name val="Arial Unicode MS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11" fillId="4" borderId="1" applyNumberFormat="0" applyFont="0" applyAlignment="0" applyProtection="0"/>
  </cellStyleXfs>
  <cellXfs count="46">
    <xf numFmtId="0" fontId="0" fillId="0" borderId="0" xfId="0"/>
    <xf numFmtId="0" fontId="3" fillId="0" borderId="0" xfId="0" applyFont="1" applyAlignment="1">
      <alignment vertical="top" wrapText="1"/>
    </xf>
    <xf numFmtId="2" fontId="3" fillId="0" borderId="0" xfId="0" applyNumberFormat="1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2" fontId="4" fillId="0" borderId="0" xfId="0" applyNumberFormat="1" applyFont="1" applyAlignment="1">
      <alignment vertical="top" wrapText="1"/>
    </xf>
    <xf numFmtId="3" fontId="3" fillId="0" borderId="0" xfId="0" applyNumberFormat="1" applyFont="1" applyAlignment="1">
      <alignment vertical="top" wrapText="1"/>
    </xf>
    <xf numFmtId="0" fontId="5" fillId="2" borderId="0" xfId="1" applyFont="1"/>
    <xf numFmtId="164" fontId="5" fillId="2" borderId="0" xfId="1" applyNumberFormat="1" applyFont="1" applyAlignment="1">
      <alignment vertical="top" wrapText="1"/>
    </xf>
    <xf numFmtId="0" fontId="6" fillId="2" borderId="0" xfId="1" applyFont="1" applyAlignment="1">
      <alignment vertical="top" wrapText="1"/>
    </xf>
    <xf numFmtId="0" fontId="5" fillId="2" borderId="0" xfId="1" applyFont="1" applyAlignment="1">
      <alignment vertical="top"/>
    </xf>
    <xf numFmtId="164" fontId="6" fillId="2" borderId="0" xfId="1" applyNumberFormat="1" applyFont="1" applyAlignment="1">
      <alignment vertical="top" wrapText="1"/>
    </xf>
    <xf numFmtId="0" fontId="7" fillId="3" borderId="0" xfId="2" applyFont="1" applyAlignment="1">
      <alignment vertical="top" wrapText="1"/>
    </xf>
    <xf numFmtId="3" fontId="4" fillId="0" borderId="0" xfId="0" applyNumberFormat="1" applyFont="1" applyAlignment="1">
      <alignment vertical="top" wrapText="1"/>
    </xf>
    <xf numFmtId="164" fontId="4" fillId="0" borderId="0" xfId="0" applyNumberFormat="1" applyFont="1" applyAlignment="1">
      <alignment vertical="top" wrapText="1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0" fontId="3" fillId="0" borderId="0" xfId="0" applyNumberFormat="1" applyFont="1" applyAlignment="1">
      <alignment vertical="top" wrapText="1"/>
    </xf>
    <xf numFmtId="0" fontId="4" fillId="0" borderId="0" xfId="0" applyFont="1"/>
    <xf numFmtId="0" fontId="4" fillId="0" borderId="0" xfId="0" applyNumberFormat="1" applyFont="1" applyAlignment="1">
      <alignment vertical="top" wrapText="1"/>
    </xf>
    <xf numFmtId="0" fontId="3" fillId="0" borderId="0" xfId="0" applyNumberFormat="1" applyFont="1" applyAlignment="1">
      <alignment vertical="top"/>
    </xf>
    <xf numFmtId="0" fontId="7" fillId="3" borderId="0" xfId="2" applyFont="1" applyAlignment="1">
      <alignment vertical="top"/>
    </xf>
    <xf numFmtId="164" fontId="7" fillId="3" borderId="0" xfId="2" applyNumberFormat="1" applyFont="1" applyAlignment="1">
      <alignment vertical="top" wrapText="1"/>
    </xf>
    <xf numFmtId="3" fontId="3" fillId="0" borderId="0" xfId="0" applyNumberFormat="1" applyFont="1"/>
    <xf numFmtId="0" fontId="5" fillId="2" borderId="0" xfId="1" applyNumberFormat="1" applyFont="1" applyAlignment="1">
      <alignment vertical="top"/>
    </xf>
    <xf numFmtId="0" fontId="7" fillId="3" borderId="0" xfId="2" applyNumberFormat="1" applyFont="1" applyAlignment="1">
      <alignment vertical="top"/>
    </xf>
    <xf numFmtId="3" fontId="4" fillId="0" borderId="0" xfId="0" applyNumberFormat="1" applyFont="1"/>
    <xf numFmtId="0" fontId="5" fillId="2" borderId="0" xfId="1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8" fillId="3" borderId="0" xfId="2" applyFont="1" applyAlignment="1">
      <alignment vertical="top" wrapText="1"/>
    </xf>
    <xf numFmtId="164" fontId="8" fillId="3" borderId="0" xfId="2" applyNumberFormat="1" applyFont="1" applyAlignment="1">
      <alignment vertical="top" wrapText="1"/>
    </xf>
    <xf numFmtId="0" fontId="6" fillId="2" borderId="0" xfId="1" applyFont="1" applyAlignment="1">
      <alignment vertical="top"/>
    </xf>
    <xf numFmtId="164" fontId="3" fillId="0" borderId="0" xfId="0" applyNumberFormat="1" applyFont="1" applyAlignment="1">
      <alignment vertical="top"/>
    </xf>
    <xf numFmtId="164" fontId="6" fillId="2" borderId="0" xfId="1" applyNumberFormat="1" applyFont="1" applyAlignment="1">
      <alignment vertical="top"/>
    </xf>
    <xf numFmtId="3" fontId="3" fillId="0" borderId="0" xfId="0" applyNumberFormat="1" applyFont="1" applyAlignment="1">
      <alignment vertical="top"/>
    </xf>
    <xf numFmtId="0" fontId="9" fillId="0" borderId="0" xfId="0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3" fontId="4" fillId="0" borderId="0" xfId="0" applyNumberFormat="1" applyFont="1" applyAlignment="1">
      <alignment vertical="top"/>
    </xf>
    <xf numFmtId="0" fontId="2" fillId="3" borderId="0" xfId="2" applyAlignment="1">
      <alignment vertical="top" wrapText="1"/>
    </xf>
    <xf numFmtId="164" fontId="2" fillId="3" borderId="0" xfId="2" applyNumberFormat="1" applyAlignment="1">
      <alignment vertical="top" wrapText="1"/>
    </xf>
    <xf numFmtId="0" fontId="10" fillId="0" borderId="0" xfId="0" applyFont="1" applyAlignment="1">
      <alignment vertical="top" wrapText="1"/>
    </xf>
    <xf numFmtId="0" fontId="12" fillId="4" borderId="1" xfId="3" applyFont="1" applyAlignment="1">
      <alignment vertical="top" wrapText="1"/>
    </xf>
    <xf numFmtId="0" fontId="12" fillId="4" borderId="1" xfId="3" applyFont="1" applyAlignment="1">
      <alignment wrapText="1"/>
    </xf>
    <xf numFmtId="0" fontId="3" fillId="0" borderId="0" xfId="0" applyFont="1" applyAlignment="1">
      <alignment horizontal="center" vertical="top" wrapText="1"/>
    </xf>
  </cellXfs>
  <cellStyles count="4">
    <cellStyle name="Bad" xfId="2" builtinId="27"/>
    <cellStyle name="Good" xfId="1" builtinId="26"/>
    <cellStyle name="Normal" xfId="0" builtinId="0"/>
    <cellStyle name="Note" xfId="3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82A1D-F005-47D6-B7A5-F6CE08003986}">
  <dimension ref="A1:X55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2" sqref="A2"/>
      <selection pane="bottomRight"/>
    </sheetView>
  </sheetViews>
  <sheetFormatPr defaultColWidth="16" defaultRowHeight="12"/>
  <cols>
    <col min="1" max="1" width="13.44140625" style="1" customWidth="1"/>
    <col min="2" max="2" width="11.21875" style="6" customWidth="1"/>
    <col min="3" max="3" width="11.88671875" style="6" customWidth="1"/>
    <col min="4" max="4" width="9.109375" style="6" customWidth="1"/>
    <col min="5" max="5" width="9.21875" style="6" customWidth="1"/>
    <col min="6" max="6" width="8.21875" style="7" customWidth="1"/>
    <col min="7" max="7" width="4.6640625" style="6" customWidth="1"/>
    <col min="8" max="8" width="11.21875" style="6" customWidth="1"/>
    <col min="9" max="9" width="14.88671875" style="6" customWidth="1"/>
    <col min="10" max="10" width="8.33203125" style="6" customWidth="1"/>
    <col min="11" max="11" width="8.5546875" style="6" customWidth="1"/>
    <col min="12" max="12" width="7.5546875" style="7" customWidth="1"/>
    <col min="13" max="13" width="7.33203125" style="3" customWidth="1"/>
    <col min="14" max="14" width="6.5546875" style="6" customWidth="1"/>
    <col min="15" max="15" width="13.109375" style="6" customWidth="1"/>
    <col min="16" max="16" width="10.44140625" style="6" customWidth="1"/>
    <col min="17" max="17" width="7.6640625" style="6" customWidth="1"/>
    <col min="18" max="18" width="9.6640625" style="6" customWidth="1"/>
    <col min="19" max="19" width="7.33203125" style="7" customWidth="1"/>
    <col min="20" max="20" width="7.6640625" style="4" customWidth="1"/>
    <col min="21" max="22" width="7.33203125" style="6" customWidth="1"/>
    <col min="23" max="23" width="10.5546875" style="6" customWidth="1"/>
    <col min="24" max="24" width="11.77734375" style="6" customWidth="1"/>
    <col min="25" max="16384" width="16" style="6"/>
  </cols>
  <sheetData>
    <row r="1" spans="1:24" ht="12" customHeight="1">
      <c r="A1" s="17" t="s">
        <v>337</v>
      </c>
    </row>
    <row r="2" spans="1:24">
      <c r="A2" s="17" t="s">
        <v>336</v>
      </c>
    </row>
    <row r="4" spans="1:24" s="1" customFormat="1">
      <c r="B4" s="45" t="s">
        <v>36</v>
      </c>
      <c r="C4" s="45"/>
      <c r="D4" s="45"/>
      <c r="F4" s="1" t="s">
        <v>331</v>
      </c>
      <c r="H4" s="45" t="s">
        <v>42</v>
      </c>
      <c r="I4" s="45"/>
      <c r="J4" s="45"/>
      <c r="L4" s="1" t="s">
        <v>331</v>
      </c>
      <c r="M4" s="3" t="s">
        <v>75</v>
      </c>
      <c r="N4" s="1" t="s">
        <v>288</v>
      </c>
      <c r="O4" s="45" t="s">
        <v>37</v>
      </c>
      <c r="P4" s="45"/>
      <c r="Q4" s="45"/>
      <c r="S4" s="1" t="s">
        <v>331</v>
      </c>
      <c r="T4" s="4" t="s">
        <v>75</v>
      </c>
      <c r="U4" s="1" t="s">
        <v>288</v>
      </c>
    </row>
    <row r="5" spans="1:24" ht="24">
      <c r="B5" s="5"/>
      <c r="C5" s="5"/>
      <c r="D5" s="5"/>
      <c r="F5" s="7" t="s">
        <v>80</v>
      </c>
      <c r="H5" s="5"/>
      <c r="I5" s="5"/>
      <c r="J5" s="5"/>
      <c r="L5" s="7" t="s">
        <v>81</v>
      </c>
      <c r="M5" s="3" t="s">
        <v>131</v>
      </c>
      <c r="O5" s="5"/>
      <c r="P5" s="5"/>
      <c r="Q5" s="5"/>
      <c r="S5" s="7" t="s">
        <v>82</v>
      </c>
      <c r="T5" s="4" t="s">
        <v>134</v>
      </c>
    </row>
    <row r="6" spans="1:24">
      <c r="A6" s="1" t="s">
        <v>325</v>
      </c>
      <c r="W6" s="1" t="s">
        <v>88</v>
      </c>
      <c r="X6" s="6" t="s">
        <v>89</v>
      </c>
    </row>
    <row r="7" spans="1:24" ht="14.4">
      <c r="B7" s="1" t="s">
        <v>92</v>
      </c>
      <c r="C7" s="44" t="s">
        <v>93</v>
      </c>
      <c r="D7" s="1"/>
      <c r="E7" s="1">
        <v>249522</v>
      </c>
      <c r="F7" s="2">
        <f>E7/15411</f>
        <v>16.191162156900916</v>
      </c>
      <c r="I7" s="1" t="s">
        <v>116</v>
      </c>
      <c r="J7" s="8"/>
      <c r="K7" s="8">
        <v>18942</v>
      </c>
      <c r="L7" s="2">
        <f t="shared" ref="L7:L44" si="0">K7/2616</f>
        <v>7.2408256880733948</v>
      </c>
      <c r="M7" s="9">
        <v>34</v>
      </c>
      <c r="N7" s="10">
        <f>IF(M7="", "", M7/1.5)</f>
        <v>22.666666666666668</v>
      </c>
      <c r="O7" s="6" t="s">
        <v>109</v>
      </c>
      <c r="P7" s="15" t="s">
        <v>108</v>
      </c>
      <c r="R7" s="15">
        <v>6533</v>
      </c>
      <c r="S7" s="7">
        <f t="shared" ref="S7" si="1">R7/6846</f>
        <v>0.95427987145778559</v>
      </c>
      <c r="T7" s="26">
        <v>17</v>
      </c>
      <c r="U7" s="10">
        <f t="shared" ref="U7" si="2">IF(T7="", "", T7/1.46)</f>
        <v>11.643835616438356</v>
      </c>
      <c r="V7"/>
      <c r="W7" s="42" t="s">
        <v>327</v>
      </c>
      <c r="X7" s="42" t="s">
        <v>328</v>
      </c>
    </row>
    <row r="8" spans="1:24">
      <c r="B8" s="1"/>
      <c r="C8" s="1"/>
      <c r="D8" s="1"/>
      <c r="E8" s="1"/>
      <c r="F8" s="2"/>
      <c r="I8" s="1" t="s">
        <v>117</v>
      </c>
      <c r="J8" s="8"/>
      <c r="K8" s="8">
        <v>5498</v>
      </c>
      <c r="L8" s="2">
        <f t="shared" si="0"/>
        <v>2.1016819571865444</v>
      </c>
      <c r="M8" s="12">
        <v>20</v>
      </c>
      <c r="N8" s="13">
        <f t="shared" ref="N8:N55" si="3">IF(M8="", "", M8/1.5)</f>
        <v>13.333333333333334</v>
      </c>
      <c r="W8" s="6" t="s">
        <v>99</v>
      </c>
      <c r="X8" s="6" t="s">
        <v>322</v>
      </c>
    </row>
    <row r="9" spans="1:24">
      <c r="B9" s="6" t="s">
        <v>102</v>
      </c>
      <c r="C9" s="6" t="s">
        <v>93</v>
      </c>
      <c r="E9" s="6">
        <v>0</v>
      </c>
      <c r="F9" s="7">
        <f>E9/15411</f>
        <v>0</v>
      </c>
      <c r="I9" s="6" t="s">
        <v>118</v>
      </c>
      <c r="J9" s="15"/>
      <c r="K9" s="15">
        <v>2133</v>
      </c>
      <c r="L9" s="7">
        <f t="shared" si="0"/>
        <v>0.81536697247706424</v>
      </c>
      <c r="M9" s="3">
        <v>1</v>
      </c>
      <c r="N9" s="16">
        <f t="shared" si="3"/>
        <v>0.66666666666666663</v>
      </c>
      <c r="W9" s="6" t="s">
        <v>30</v>
      </c>
      <c r="X9" s="6" t="s">
        <v>326</v>
      </c>
    </row>
    <row r="10" spans="1:24">
      <c r="B10" s="1"/>
      <c r="C10" s="1"/>
      <c r="D10" s="1"/>
      <c r="E10" s="1"/>
      <c r="F10" s="2"/>
      <c r="I10" s="6" t="s">
        <v>119</v>
      </c>
      <c r="K10" s="6">
        <v>1235</v>
      </c>
      <c r="L10" s="7">
        <f t="shared" si="0"/>
        <v>0.4720948012232416</v>
      </c>
      <c r="M10" s="3">
        <v>1</v>
      </c>
      <c r="N10" s="16">
        <f t="shared" si="3"/>
        <v>0.66666666666666663</v>
      </c>
      <c r="W10" s="3" t="s">
        <v>170</v>
      </c>
      <c r="X10" s="6" t="s">
        <v>171</v>
      </c>
    </row>
    <row r="11" spans="1:24">
      <c r="B11" s="1"/>
      <c r="C11" s="1"/>
      <c r="D11" s="1"/>
      <c r="E11" s="1"/>
      <c r="F11" s="2"/>
      <c r="I11" s="6" t="s">
        <v>115</v>
      </c>
      <c r="K11" s="6">
        <v>822</v>
      </c>
      <c r="L11" s="7">
        <f t="shared" si="0"/>
        <v>0.31422018348623854</v>
      </c>
      <c r="M11" s="3">
        <v>3</v>
      </c>
      <c r="N11" s="16">
        <f t="shared" si="3"/>
        <v>2</v>
      </c>
      <c r="W11" s="11"/>
      <c r="X11" s="6" t="s">
        <v>329</v>
      </c>
    </row>
    <row r="12" spans="1:24">
      <c r="B12" s="1"/>
      <c r="C12" s="1"/>
      <c r="D12" s="1"/>
      <c r="E12" s="1"/>
      <c r="F12" s="2"/>
      <c r="I12" s="1" t="s">
        <v>284</v>
      </c>
      <c r="J12" s="1"/>
      <c r="K12" s="8">
        <v>10408</v>
      </c>
      <c r="L12" s="2">
        <f t="shared" ref="L12" si="4">K12/2616</f>
        <v>3.978593272171254</v>
      </c>
      <c r="M12" s="3">
        <v>3</v>
      </c>
      <c r="N12" s="16">
        <f t="shared" si="3"/>
        <v>2</v>
      </c>
      <c r="W12" s="14"/>
      <c r="X12" s="6" t="s">
        <v>330</v>
      </c>
    </row>
    <row r="13" spans="1:24">
      <c r="A13" s="1" t="s">
        <v>309</v>
      </c>
      <c r="B13" s="1"/>
      <c r="C13" s="1"/>
      <c r="D13" s="1"/>
      <c r="E13" s="1"/>
      <c r="F13" s="2"/>
      <c r="N13" s="16" t="str">
        <f t="shared" si="3"/>
        <v/>
      </c>
    </row>
    <row r="14" spans="1:24">
      <c r="B14" s="1" t="s">
        <v>121</v>
      </c>
      <c r="C14" s="1" t="s">
        <v>93</v>
      </c>
      <c r="D14" s="1"/>
      <c r="E14" s="8">
        <v>42782</v>
      </c>
      <c r="F14" s="2">
        <f>E14/15411</f>
        <v>2.7760690415936669</v>
      </c>
      <c r="N14" s="16"/>
    </row>
    <row r="15" spans="1:24">
      <c r="B15" s="6" t="s">
        <v>304</v>
      </c>
      <c r="C15" s="6" t="s">
        <v>93</v>
      </c>
      <c r="D15" s="1"/>
      <c r="E15" s="6">
        <v>277</v>
      </c>
      <c r="F15" s="7">
        <f t="shared" ref="F15:F18" si="5">E15/15411</f>
        <v>1.7974174291090779E-2</v>
      </c>
      <c r="H15" s="6" t="s">
        <v>304</v>
      </c>
      <c r="I15" s="6" t="s">
        <v>129</v>
      </c>
      <c r="K15" s="6">
        <v>65</v>
      </c>
      <c r="L15" s="7">
        <f t="shared" si="0"/>
        <v>2.4847094801223241E-2</v>
      </c>
      <c r="N15" s="16"/>
      <c r="O15" s="6" t="s">
        <v>304</v>
      </c>
      <c r="P15" s="6" t="s">
        <v>103</v>
      </c>
      <c r="R15" s="6">
        <v>392</v>
      </c>
      <c r="S15" s="7">
        <f t="shared" ref="S15:S18" si="6">R15/6846</f>
        <v>5.7259713701431493E-2</v>
      </c>
    </row>
    <row r="16" spans="1:24">
      <c r="B16" s="6" t="s">
        <v>305</v>
      </c>
      <c r="C16" s="6" t="s">
        <v>93</v>
      </c>
      <c r="D16" s="1"/>
      <c r="E16" s="6">
        <v>174</v>
      </c>
      <c r="F16" s="7">
        <f t="shared" si="5"/>
        <v>1.1290636558302512E-2</v>
      </c>
      <c r="H16" s="6" t="s">
        <v>305</v>
      </c>
      <c r="I16" s="6" t="s">
        <v>129</v>
      </c>
      <c r="K16" s="6">
        <v>151</v>
      </c>
      <c r="L16" s="7">
        <f t="shared" si="0"/>
        <v>5.7721712538226298E-2</v>
      </c>
      <c r="N16" s="16"/>
      <c r="O16" s="6" t="s">
        <v>305</v>
      </c>
      <c r="P16" s="6" t="s">
        <v>103</v>
      </c>
      <c r="R16" s="6">
        <v>3</v>
      </c>
      <c r="S16" s="7">
        <f t="shared" si="6"/>
        <v>4.3821209465381246E-4</v>
      </c>
    </row>
    <row r="17" spans="1:22">
      <c r="B17" s="6" t="s">
        <v>306</v>
      </c>
      <c r="C17" s="6" t="s">
        <v>93</v>
      </c>
      <c r="D17" s="1"/>
      <c r="E17" s="6">
        <v>53</v>
      </c>
      <c r="F17" s="7">
        <f t="shared" si="5"/>
        <v>3.4391019401726038E-3</v>
      </c>
      <c r="H17" s="6" t="s">
        <v>306</v>
      </c>
      <c r="I17" s="6" t="s">
        <v>129</v>
      </c>
      <c r="K17" s="6">
        <v>6</v>
      </c>
      <c r="L17" s="7">
        <f t="shared" si="0"/>
        <v>2.2935779816513763E-3</v>
      </c>
      <c r="N17" s="16"/>
      <c r="O17" s="6" t="s">
        <v>306</v>
      </c>
      <c r="P17" s="6" t="s">
        <v>103</v>
      </c>
      <c r="R17" s="6">
        <v>8</v>
      </c>
      <c r="S17" s="7">
        <f t="shared" si="6"/>
        <v>1.1685655857434998E-3</v>
      </c>
    </row>
    <row r="18" spans="1:22">
      <c r="B18" s="6" t="s">
        <v>307</v>
      </c>
      <c r="C18" s="6" t="s">
        <v>93</v>
      </c>
      <c r="D18" s="1"/>
      <c r="E18" s="6">
        <v>2</v>
      </c>
      <c r="F18" s="7">
        <f t="shared" si="5"/>
        <v>1.2977743170462656E-4</v>
      </c>
      <c r="H18" s="6" t="s">
        <v>307</v>
      </c>
      <c r="I18" s="6" t="s">
        <v>129</v>
      </c>
      <c r="K18" s="6">
        <v>2</v>
      </c>
      <c r="L18" s="7">
        <f t="shared" si="0"/>
        <v>7.6452599388379206E-4</v>
      </c>
      <c r="N18" s="16"/>
      <c r="O18" s="6" t="s">
        <v>307</v>
      </c>
      <c r="P18" s="6" t="s">
        <v>103</v>
      </c>
      <c r="R18" s="6">
        <v>9</v>
      </c>
      <c r="S18" s="7">
        <f t="shared" si="6"/>
        <v>1.3146362839614374E-3</v>
      </c>
    </row>
    <row r="19" spans="1:22">
      <c r="A19" s="1" t="s">
        <v>31</v>
      </c>
      <c r="B19" s="1"/>
      <c r="C19" s="1"/>
      <c r="D19" s="1"/>
      <c r="E19" s="1"/>
      <c r="F19" s="2"/>
      <c r="N19" s="16" t="str">
        <f t="shared" si="3"/>
        <v/>
      </c>
    </row>
    <row r="20" spans="1:22">
      <c r="B20" s="1" t="s">
        <v>120</v>
      </c>
      <c r="C20" s="1" t="s">
        <v>93</v>
      </c>
      <c r="D20" s="1"/>
      <c r="E20" s="8">
        <v>43758</v>
      </c>
      <c r="F20" s="2">
        <f t="shared" ref="F20:F24" si="7">E20/15411</f>
        <v>2.8394004282655247</v>
      </c>
      <c r="G20" s="15"/>
      <c r="H20" s="1" t="s">
        <v>132</v>
      </c>
      <c r="I20" s="8" t="s">
        <v>129</v>
      </c>
      <c r="J20" s="1"/>
      <c r="K20" s="8">
        <v>16930</v>
      </c>
      <c r="L20" s="2">
        <f>K20/2616</f>
        <v>6.4717125382263001</v>
      </c>
      <c r="M20" s="17">
        <v>14</v>
      </c>
      <c r="N20" s="18">
        <f t="shared" si="3"/>
        <v>9.3333333333333339</v>
      </c>
      <c r="O20" s="1" t="s">
        <v>107</v>
      </c>
      <c r="P20" s="1" t="s">
        <v>103</v>
      </c>
      <c r="Q20" s="1"/>
      <c r="R20" s="8">
        <v>76330</v>
      </c>
      <c r="S20" s="2">
        <f t="shared" ref="S20:S29" si="8">R20/6846</f>
        <v>11.149576394975169</v>
      </c>
      <c r="T20" s="19">
        <v>34</v>
      </c>
      <c r="U20" s="18">
        <f>IF(T20="", "", T20/1.46)</f>
        <v>23.287671232876711</v>
      </c>
      <c r="V20" s="18"/>
    </row>
    <row r="21" spans="1:22">
      <c r="B21" s="6" t="s">
        <v>6</v>
      </c>
      <c r="C21" s="6" t="s">
        <v>93</v>
      </c>
      <c r="E21" s="15">
        <v>20210</v>
      </c>
      <c r="F21" s="7">
        <f t="shared" si="7"/>
        <v>1.3114009473752515</v>
      </c>
      <c r="G21" s="15"/>
      <c r="H21" s="2" t="s">
        <v>125</v>
      </c>
      <c r="I21" s="8" t="s">
        <v>129</v>
      </c>
      <c r="J21" s="1"/>
      <c r="K21" s="8">
        <v>11878</v>
      </c>
      <c r="L21" s="2">
        <f t="shared" si="0"/>
        <v>4.5405198776758411</v>
      </c>
      <c r="M21" s="20">
        <v>1</v>
      </c>
      <c r="N21" s="16">
        <f t="shared" si="3"/>
        <v>0.66666666666666663</v>
      </c>
      <c r="O21" s="6" t="s">
        <v>122</v>
      </c>
      <c r="P21" s="6" t="s">
        <v>103</v>
      </c>
      <c r="R21" s="15">
        <v>3945</v>
      </c>
      <c r="S21" s="7">
        <f t="shared" si="8"/>
        <v>0.5762489044697634</v>
      </c>
      <c r="T21" s="21">
        <v>4</v>
      </c>
      <c r="U21" s="16">
        <f t="shared" ref="U21:U54" si="9">IF(T21="", "", T21/1.46)</f>
        <v>2.7397260273972601</v>
      </c>
      <c r="V21" s="16"/>
    </row>
    <row r="22" spans="1:22">
      <c r="B22" s="6" t="s">
        <v>94</v>
      </c>
      <c r="C22" s="6" t="s">
        <v>93</v>
      </c>
      <c r="E22" s="15">
        <v>17965</v>
      </c>
      <c r="F22" s="7">
        <f t="shared" si="7"/>
        <v>1.1657257802868082</v>
      </c>
      <c r="G22" s="15"/>
      <c r="H22" s="2" t="s">
        <v>70</v>
      </c>
      <c r="I22" s="8" t="s">
        <v>129</v>
      </c>
      <c r="J22" s="1"/>
      <c r="K22" s="8">
        <v>10146</v>
      </c>
      <c r="L22" s="2">
        <f t="shared" si="0"/>
        <v>3.8784403669724772</v>
      </c>
      <c r="M22" s="20">
        <v>3</v>
      </c>
      <c r="N22" s="16">
        <f t="shared" si="3"/>
        <v>2</v>
      </c>
      <c r="O22" s="6" t="s">
        <v>69</v>
      </c>
      <c r="P22" s="6" t="s">
        <v>103</v>
      </c>
      <c r="R22" s="15">
        <v>3291</v>
      </c>
      <c r="S22" s="7">
        <f t="shared" si="8"/>
        <v>0.48071866783523226</v>
      </c>
      <c r="T22" s="21">
        <v>3</v>
      </c>
      <c r="U22" s="16">
        <f t="shared" si="9"/>
        <v>2.0547945205479454</v>
      </c>
      <c r="V22" s="16"/>
    </row>
    <row r="23" spans="1:22">
      <c r="B23" s="6" t="s">
        <v>123</v>
      </c>
      <c r="C23" s="6" t="s">
        <v>93</v>
      </c>
      <c r="E23" s="15">
        <v>6046</v>
      </c>
      <c r="F23" s="7">
        <f t="shared" si="7"/>
        <v>0.39231717604308608</v>
      </c>
      <c r="G23" s="15"/>
      <c r="H23" s="2" t="s">
        <v>126</v>
      </c>
      <c r="I23" s="8" t="s">
        <v>129</v>
      </c>
      <c r="J23" s="1"/>
      <c r="K23" s="8">
        <v>8089</v>
      </c>
      <c r="L23" s="2">
        <f t="shared" si="0"/>
        <v>3.092125382262997</v>
      </c>
      <c r="M23" s="17">
        <v>7</v>
      </c>
      <c r="N23" s="18">
        <f t="shared" si="3"/>
        <v>4.666666666666667</v>
      </c>
      <c r="O23" s="6" t="s">
        <v>98</v>
      </c>
      <c r="P23" s="6" t="s">
        <v>103</v>
      </c>
      <c r="R23" s="15">
        <v>1991</v>
      </c>
      <c r="S23" s="7">
        <f t="shared" si="8"/>
        <v>0.2908267601519135</v>
      </c>
      <c r="T23" s="21"/>
      <c r="U23" s="16" t="str">
        <f t="shared" si="9"/>
        <v/>
      </c>
      <c r="V23" s="16"/>
    </row>
    <row r="24" spans="1:22">
      <c r="B24" s="6" t="s">
        <v>3</v>
      </c>
      <c r="C24" s="6" t="s">
        <v>93</v>
      </c>
      <c r="E24" s="15">
        <v>5917</v>
      </c>
      <c r="F24" s="7">
        <f t="shared" si="7"/>
        <v>0.38394653169813769</v>
      </c>
      <c r="G24" s="15"/>
      <c r="H24" s="7" t="s">
        <v>127</v>
      </c>
      <c r="I24" s="15" t="s">
        <v>129</v>
      </c>
      <c r="K24" s="15">
        <v>4983</v>
      </c>
      <c r="L24" s="7">
        <f t="shared" si="0"/>
        <v>1.9048165137614679</v>
      </c>
      <c r="M24" s="3">
        <v>3</v>
      </c>
      <c r="N24" s="16">
        <f t="shared" si="3"/>
        <v>2</v>
      </c>
      <c r="O24" s="6" t="s">
        <v>124</v>
      </c>
      <c r="P24" s="6" t="s">
        <v>103</v>
      </c>
      <c r="R24" s="15">
        <v>1630</v>
      </c>
      <c r="S24" s="7">
        <f t="shared" si="8"/>
        <v>0.23809523809523808</v>
      </c>
      <c r="T24" s="21"/>
      <c r="U24" s="16" t="str">
        <f t="shared" si="9"/>
        <v/>
      </c>
      <c r="V24" s="16"/>
    </row>
    <row r="25" spans="1:22">
      <c r="G25" s="15"/>
      <c r="H25" s="7" t="s">
        <v>72</v>
      </c>
      <c r="I25" s="15" t="s">
        <v>129</v>
      </c>
      <c r="K25" s="15">
        <v>2545</v>
      </c>
      <c r="L25" s="7">
        <f t="shared" si="0"/>
        <v>0.97285932721712542</v>
      </c>
      <c r="M25" s="3">
        <v>1</v>
      </c>
      <c r="N25" s="16">
        <f t="shared" si="3"/>
        <v>0.66666666666666663</v>
      </c>
      <c r="O25" s="6" t="s">
        <v>63</v>
      </c>
      <c r="P25" s="6" t="s">
        <v>103</v>
      </c>
      <c r="R25" s="15">
        <v>1553</v>
      </c>
      <c r="S25" s="7">
        <f t="shared" si="8"/>
        <v>0.22684779433245691</v>
      </c>
      <c r="T25" s="21"/>
      <c r="U25" s="16" t="str">
        <f t="shared" si="9"/>
        <v/>
      </c>
      <c r="V25" s="16"/>
    </row>
    <row r="26" spans="1:22">
      <c r="H26" s="7" t="s">
        <v>74</v>
      </c>
      <c r="I26" s="15" t="s">
        <v>129</v>
      </c>
      <c r="K26" s="15">
        <v>1946</v>
      </c>
      <c r="L26" s="7">
        <f t="shared" si="0"/>
        <v>0.74388379204892963</v>
      </c>
      <c r="N26" s="16" t="str">
        <f t="shared" si="3"/>
        <v/>
      </c>
      <c r="O26" s="6" t="s">
        <v>66</v>
      </c>
      <c r="P26" s="6" t="s">
        <v>103</v>
      </c>
      <c r="R26" s="6">
        <v>1880</v>
      </c>
      <c r="S26" s="7">
        <f t="shared" si="8"/>
        <v>0.27461291264972248</v>
      </c>
      <c r="U26" s="16" t="str">
        <f t="shared" si="9"/>
        <v/>
      </c>
      <c r="V26" s="16"/>
    </row>
    <row r="27" spans="1:22">
      <c r="I27" s="15"/>
      <c r="K27" s="15"/>
      <c r="N27" s="16" t="str">
        <f t="shared" si="3"/>
        <v/>
      </c>
      <c r="O27" s="1" t="s">
        <v>107</v>
      </c>
      <c r="P27" s="8" t="s">
        <v>108</v>
      </c>
      <c r="Q27" s="1"/>
      <c r="R27" s="8">
        <v>14864</v>
      </c>
      <c r="S27" s="2">
        <f t="shared" si="8"/>
        <v>2.1711948583114227</v>
      </c>
      <c r="T27" s="22">
        <v>18</v>
      </c>
      <c r="U27" s="18">
        <f t="shared" si="9"/>
        <v>12.328767123287671</v>
      </c>
      <c r="V27" s="18"/>
    </row>
    <row r="28" spans="1:22">
      <c r="I28" s="15"/>
      <c r="K28" s="15"/>
      <c r="N28" s="16" t="str">
        <f t="shared" si="3"/>
        <v/>
      </c>
      <c r="O28" s="6" t="s">
        <v>63</v>
      </c>
      <c r="P28" s="6" t="s">
        <v>108</v>
      </c>
      <c r="R28" s="6">
        <v>487</v>
      </c>
      <c r="S28" s="7">
        <f t="shared" si="8"/>
        <v>7.1136430032135559E-2</v>
      </c>
      <c r="U28" s="16" t="str">
        <f t="shared" si="9"/>
        <v/>
      </c>
      <c r="V28" s="16"/>
    </row>
    <row r="29" spans="1:22">
      <c r="I29" s="15"/>
      <c r="K29" s="15"/>
      <c r="N29" s="16" t="str">
        <f t="shared" si="3"/>
        <v/>
      </c>
      <c r="O29" s="6" t="s">
        <v>122</v>
      </c>
      <c r="P29" s="6" t="s">
        <v>108</v>
      </c>
      <c r="R29" s="6">
        <v>1110</v>
      </c>
      <c r="S29" s="7">
        <f t="shared" si="8"/>
        <v>0.16213847502191062</v>
      </c>
      <c r="T29" s="4">
        <v>3</v>
      </c>
      <c r="U29" s="16">
        <f t="shared" si="9"/>
        <v>2.0547945205479454</v>
      </c>
      <c r="V29" s="16"/>
    </row>
    <row r="30" spans="1:22">
      <c r="A30" s="1" t="s">
        <v>90</v>
      </c>
      <c r="N30" s="16" t="str">
        <f t="shared" si="3"/>
        <v/>
      </c>
      <c r="U30" s="16"/>
      <c r="V30" s="16"/>
    </row>
    <row r="31" spans="1:22">
      <c r="C31" s="6" t="s">
        <v>99</v>
      </c>
      <c r="E31" s="15"/>
      <c r="I31" s="6" t="s">
        <v>99</v>
      </c>
      <c r="N31" s="16" t="str">
        <f t="shared" si="3"/>
        <v/>
      </c>
      <c r="P31" s="6" t="s">
        <v>99</v>
      </c>
      <c r="U31" s="16" t="str">
        <f t="shared" si="9"/>
        <v/>
      </c>
      <c r="V31" s="16"/>
    </row>
    <row r="32" spans="1:22">
      <c r="N32" s="16" t="str">
        <f t="shared" si="3"/>
        <v/>
      </c>
      <c r="U32" s="16" t="str">
        <f t="shared" si="9"/>
        <v/>
      </c>
      <c r="V32" s="16"/>
    </row>
    <row r="33" spans="1:22">
      <c r="A33" s="1" t="s">
        <v>32</v>
      </c>
      <c r="N33" s="16" t="str">
        <f t="shared" si="3"/>
        <v/>
      </c>
      <c r="U33" s="16" t="str">
        <f t="shared" si="9"/>
        <v/>
      </c>
      <c r="V33" s="16"/>
    </row>
    <row r="34" spans="1:22">
      <c r="C34" s="6" t="s">
        <v>99</v>
      </c>
      <c r="E34" s="15"/>
      <c r="I34" s="6" t="s">
        <v>99</v>
      </c>
      <c r="N34" s="16" t="str">
        <f t="shared" si="3"/>
        <v/>
      </c>
      <c r="P34" s="6" t="s">
        <v>99</v>
      </c>
      <c r="U34" s="16" t="str">
        <f t="shared" si="9"/>
        <v/>
      </c>
      <c r="V34" s="16"/>
    </row>
    <row r="35" spans="1:22">
      <c r="E35" s="15"/>
      <c r="N35" s="16" t="str">
        <f t="shared" si="3"/>
        <v/>
      </c>
      <c r="U35" s="16" t="str">
        <f t="shared" si="9"/>
        <v/>
      </c>
      <c r="V35" s="16"/>
    </row>
    <row r="36" spans="1:22">
      <c r="A36" s="1" t="s">
        <v>33</v>
      </c>
      <c r="N36" s="16" t="str">
        <f t="shared" si="3"/>
        <v/>
      </c>
      <c r="U36" s="16" t="str">
        <f t="shared" si="9"/>
        <v/>
      </c>
      <c r="V36" s="16"/>
    </row>
    <row r="37" spans="1:22">
      <c r="C37" s="6" t="s">
        <v>99</v>
      </c>
      <c r="I37" s="6" t="s">
        <v>99</v>
      </c>
      <c r="K37" s="15"/>
      <c r="N37" s="16" t="str">
        <f t="shared" si="3"/>
        <v/>
      </c>
      <c r="P37" s="6" t="s">
        <v>99</v>
      </c>
      <c r="R37" s="15"/>
      <c r="U37" s="16" t="str">
        <f t="shared" si="9"/>
        <v/>
      </c>
      <c r="V37" s="16"/>
    </row>
    <row r="38" spans="1:22">
      <c r="A38" s="1" t="s">
        <v>175</v>
      </c>
      <c r="N38" s="16" t="str">
        <f t="shared" si="3"/>
        <v/>
      </c>
      <c r="U38" s="16" t="str">
        <f t="shared" si="9"/>
        <v/>
      </c>
      <c r="V38" s="16"/>
    </row>
    <row r="39" spans="1:22">
      <c r="C39" s="6" t="s">
        <v>30</v>
      </c>
      <c r="I39" s="6" t="s">
        <v>30</v>
      </c>
      <c r="N39" s="16" t="str">
        <f t="shared" si="3"/>
        <v/>
      </c>
      <c r="P39" s="6" t="s">
        <v>30</v>
      </c>
      <c r="R39" s="15"/>
      <c r="U39" s="16" t="str">
        <f t="shared" si="9"/>
        <v/>
      </c>
      <c r="V39" s="16"/>
    </row>
    <row r="40" spans="1:22">
      <c r="A40" s="1" t="s">
        <v>38</v>
      </c>
      <c r="N40" s="16" t="str">
        <f t="shared" si="3"/>
        <v/>
      </c>
      <c r="U40" s="16" t="str">
        <f t="shared" si="9"/>
        <v/>
      </c>
      <c r="V40" s="16"/>
    </row>
    <row r="41" spans="1:22">
      <c r="C41" s="1" t="s">
        <v>95</v>
      </c>
      <c r="D41" s="8"/>
      <c r="E41" s="8">
        <v>249485</v>
      </c>
      <c r="F41" s="2">
        <f>E41/15411</f>
        <v>16.188761274414379</v>
      </c>
      <c r="I41" s="1" t="s">
        <v>128</v>
      </c>
      <c r="J41" s="8"/>
      <c r="K41" s="8">
        <v>121822</v>
      </c>
      <c r="L41" s="2">
        <f t="shared" si="0"/>
        <v>46.568042813455655</v>
      </c>
      <c r="M41" s="23">
        <v>1</v>
      </c>
      <c r="N41" s="24">
        <f t="shared" si="3"/>
        <v>0.66666666666666663</v>
      </c>
      <c r="O41" s="6" t="s">
        <v>105</v>
      </c>
      <c r="P41" s="6" t="s">
        <v>104</v>
      </c>
      <c r="R41" s="6">
        <v>176</v>
      </c>
      <c r="S41" s="7">
        <f>R41/6846</f>
        <v>2.5708442886356996E-2</v>
      </c>
      <c r="U41" s="16" t="str">
        <f t="shared" si="9"/>
        <v/>
      </c>
      <c r="V41" s="16"/>
    </row>
    <row r="42" spans="1:22">
      <c r="C42" s="1" t="s">
        <v>287</v>
      </c>
      <c r="D42" s="1"/>
      <c r="E42" s="25">
        <v>1745969</v>
      </c>
      <c r="F42" s="2">
        <f>E42/15411</f>
        <v>113.29368632794757</v>
      </c>
      <c r="I42" s="6" t="s">
        <v>114</v>
      </c>
      <c r="J42" s="15"/>
      <c r="K42" s="15">
        <v>5618</v>
      </c>
      <c r="L42" s="7">
        <f t="shared" si="0"/>
        <v>2.1475535168195719</v>
      </c>
      <c r="M42" s="3">
        <v>1</v>
      </c>
      <c r="N42" s="16">
        <f t="shared" si="3"/>
        <v>0.66666666666666663</v>
      </c>
      <c r="U42" s="16" t="str">
        <f t="shared" si="9"/>
        <v/>
      </c>
      <c r="V42" s="16"/>
    </row>
    <row r="43" spans="1:22">
      <c r="A43" s="1" t="s">
        <v>16</v>
      </c>
      <c r="E43" s="15"/>
      <c r="N43" s="16" t="str">
        <f t="shared" si="3"/>
        <v/>
      </c>
      <c r="U43" s="16" t="str">
        <f t="shared" si="9"/>
        <v/>
      </c>
      <c r="V43" s="16"/>
    </row>
    <row r="44" spans="1:22" ht="24">
      <c r="B44" s="6" t="s">
        <v>77</v>
      </c>
      <c r="C44" s="6" t="s">
        <v>93</v>
      </c>
      <c r="D44" s="6" t="s">
        <v>16</v>
      </c>
      <c r="E44" s="15">
        <v>23</v>
      </c>
      <c r="F44" s="7">
        <f>E44/15411</f>
        <v>1.4924404646032056E-3</v>
      </c>
      <c r="H44" s="6" t="s">
        <v>130</v>
      </c>
      <c r="I44" s="6" t="s">
        <v>129</v>
      </c>
      <c r="J44" s="6" t="s">
        <v>79</v>
      </c>
      <c r="K44" s="6">
        <v>6</v>
      </c>
      <c r="L44" s="7">
        <f t="shared" si="0"/>
        <v>2.2935779816513763E-3</v>
      </c>
      <c r="N44" s="16" t="str">
        <f t="shared" si="3"/>
        <v/>
      </c>
      <c r="O44" s="6" t="s">
        <v>41</v>
      </c>
      <c r="P44" s="6" t="s">
        <v>113</v>
      </c>
      <c r="Q44" s="6" t="s">
        <v>39</v>
      </c>
      <c r="R44" s="6">
        <v>3</v>
      </c>
      <c r="S44" s="7">
        <f>R44/6846</f>
        <v>4.3821209465381246E-4</v>
      </c>
      <c r="U44" s="16" t="str">
        <f t="shared" si="9"/>
        <v/>
      </c>
      <c r="V44" s="16"/>
    </row>
    <row r="45" spans="1:22">
      <c r="E45" s="15"/>
      <c r="N45" s="16" t="str">
        <f t="shared" si="3"/>
        <v/>
      </c>
      <c r="U45" s="16" t="str">
        <f t="shared" si="9"/>
        <v/>
      </c>
      <c r="V45" s="16"/>
    </row>
    <row r="46" spans="1:22">
      <c r="A46" s="1" t="s">
        <v>289</v>
      </c>
      <c r="E46" s="15"/>
      <c r="N46" s="16"/>
      <c r="U46" s="16"/>
      <c r="V46" s="16"/>
    </row>
    <row r="47" spans="1:22" ht="24">
      <c r="C47" s="6" t="s">
        <v>99</v>
      </c>
      <c r="E47" s="15"/>
      <c r="I47" s="6" t="s">
        <v>291</v>
      </c>
      <c r="K47" s="6">
        <v>2</v>
      </c>
      <c r="N47" s="16"/>
      <c r="P47" s="6" t="s">
        <v>290</v>
      </c>
      <c r="R47" s="6">
        <v>84</v>
      </c>
      <c r="S47" s="7">
        <f t="shared" ref="S47:S48" si="10">R47/6846</f>
        <v>1.2269938650306749E-2</v>
      </c>
      <c r="U47" s="16"/>
      <c r="V47" s="16"/>
    </row>
    <row r="48" spans="1:22">
      <c r="E48" s="15"/>
      <c r="N48" s="16"/>
      <c r="P48" s="6" t="s">
        <v>110</v>
      </c>
      <c r="R48" s="15">
        <v>6</v>
      </c>
      <c r="S48" s="7">
        <f t="shared" si="10"/>
        <v>8.7642418930762491E-4</v>
      </c>
      <c r="U48" s="16" t="str">
        <f t="shared" ref="U48" si="11">IF(T48="", "", T48/1.46)</f>
        <v/>
      </c>
      <c r="V48" s="16"/>
    </row>
    <row r="49" spans="1:22">
      <c r="A49" s="1" t="s">
        <v>40</v>
      </c>
      <c r="E49" s="15"/>
      <c r="N49" s="16" t="str">
        <f t="shared" si="3"/>
        <v/>
      </c>
      <c r="U49" s="16" t="str">
        <f t="shared" si="9"/>
        <v/>
      </c>
      <c r="V49" s="16"/>
    </row>
    <row r="50" spans="1:22" ht="24">
      <c r="C50" s="1" t="s">
        <v>335</v>
      </c>
      <c r="D50" s="1"/>
      <c r="E50" s="1">
        <v>129245</v>
      </c>
      <c r="F50" s="2">
        <f t="shared" ref="F50" si="12">E50/15411</f>
        <v>8.3865420803322301</v>
      </c>
      <c r="I50" s="1" t="s">
        <v>30</v>
      </c>
      <c r="J50" s="1"/>
      <c r="K50" s="8"/>
      <c r="L50" s="2"/>
      <c r="N50" s="16" t="str">
        <f t="shared" si="3"/>
        <v/>
      </c>
      <c r="P50" s="1" t="s">
        <v>111</v>
      </c>
      <c r="Q50" s="1"/>
      <c r="R50" s="8">
        <v>216152</v>
      </c>
      <c r="S50" s="2">
        <f t="shared" ref="S50:S53" si="13">R50/6846</f>
        <v>31.573473561203624</v>
      </c>
      <c r="T50" s="27">
        <v>3</v>
      </c>
      <c r="U50" s="24">
        <f t="shared" si="9"/>
        <v>2.0547945205479454</v>
      </c>
      <c r="V50" s="24"/>
    </row>
    <row r="51" spans="1:22" ht="24">
      <c r="C51" s="6" t="s">
        <v>93</v>
      </c>
      <c r="D51" s="6" t="s">
        <v>29</v>
      </c>
      <c r="E51" s="6">
        <v>1</v>
      </c>
      <c r="F51" s="7">
        <f>E51/15411</f>
        <v>6.4888715852313278E-5</v>
      </c>
      <c r="K51" s="15"/>
      <c r="N51" s="16" t="str">
        <f t="shared" si="3"/>
        <v/>
      </c>
      <c r="P51" s="1" t="s">
        <v>285</v>
      </c>
      <c r="Q51" s="1"/>
      <c r="R51" s="36">
        <v>15674</v>
      </c>
      <c r="S51" s="2">
        <f t="shared" si="13"/>
        <v>2.2895121238679521</v>
      </c>
      <c r="T51" s="27">
        <v>4</v>
      </c>
      <c r="U51" s="24">
        <f t="shared" si="9"/>
        <v>2.7397260273972601</v>
      </c>
      <c r="V51" s="24"/>
    </row>
    <row r="52" spans="1:22">
      <c r="B52" s="6" t="s">
        <v>312</v>
      </c>
      <c r="C52" s="6" t="s">
        <v>93</v>
      </c>
      <c r="E52" s="6">
        <v>3123</v>
      </c>
      <c r="F52" s="7">
        <f t="shared" ref="F52:F54" si="14">E52/15411</f>
        <v>0.20264745960677438</v>
      </c>
      <c r="K52" s="15"/>
      <c r="N52" s="16" t="str">
        <f t="shared" si="3"/>
        <v/>
      </c>
      <c r="P52" s="1" t="s">
        <v>112</v>
      </c>
      <c r="Q52" s="1"/>
      <c r="R52" s="8">
        <v>53711</v>
      </c>
      <c r="S52" s="2">
        <f t="shared" si="13"/>
        <v>7.8456032719836397</v>
      </c>
      <c r="T52" s="4">
        <v>0</v>
      </c>
      <c r="U52" s="16">
        <f t="shared" si="9"/>
        <v>0</v>
      </c>
      <c r="V52" s="16"/>
    </row>
    <row r="53" spans="1:22" ht="24">
      <c r="C53" s="6" t="s">
        <v>313</v>
      </c>
      <c r="E53" s="6">
        <v>1598</v>
      </c>
      <c r="F53" s="7">
        <f t="shared" si="14"/>
        <v>0.10369216793199662</v>
      </c>
      <c r="K53" s="15"/>
      <c r="N53" s="16" t="str">
        <f t="shared" si="3"/>
        <v/>
      </c>
      <c r="P53" s="6" t="s">
        <v>133</v>
      </c>
      <c r="R53" s="6">
        <v>7024</v>
      </c>
      <c r="S53" s="7">
        <f t="shared" si="13"/>
        <v>1.0260005842827928</v>
      </c>
      <c r="T53" s="4">
        <v>2</v>
      </c>
      <c r="U53" s="16">
        <f t="shared" si="9"/>
        <v>1.3698630136986301</v>
      </c>
      <c r="V53" s="16"/>
    </row>
    <row r="54" spans="1:22">
      <c r="C54" s="6" t="s">
        <v>314</v>
      </c>
      <c r="E54" s="28">
        <v>46804</v>
      </c>
      <c r="F54" s="7">
        <f t="shared" si="14"/>
        <v>3.0370514567516711</v>
      </c>
      <c r="N54" s="16" t="str">
        <f t="shared" si="3"/>
        <v/>
      </c>
      <c r="R54" s="15"/>
      <c r="U54" s="16" t="str">
        <f t="shared" si="9"/>
        <v/>
      </c>
      <c r="V54" s="16"/>
    </row>
    <row r="55" spans="1:22">
      <c r="N55" s="16" t="str">
        <f t="shared" si="3"/>
        <v/>
      </c>
    </row>
  </sheetData>
  <mergeCells count="3">
    <mergeCell ref="B4:D4"/>
    <mergeCell ref="H4:J4"/>
    <mergeCell ref="O4:Q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A6F44-B28D-4017-A88C-A445C30F9A8D}">
  <dimension ref="A1:W59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4" sqref="C4"/>
    </sheetView>
  </sheetViews>
  <sheetFormatPr defaultColWidth="16" defaultRowHeight="12"/>
  <cols>
    <col min="1" max="1" width="13.21875" style="1" customWidth="1"/>
    <col min="2" max="2" width="11.21875" style="6" customWidth="1"/>
    <col min="3" max="3" width="11.88671875" style="6" customWidth="1"/>
    <col min="4" max="4" width="9.5546875" style="6" customWidth="1"/>
    <col min="5" max="5" width="9.21875" style="6" customWidth="1"/>
    <col min="6" max="6" width="8.21875" style="7" customWidth="1"/>
    <col min="7" max="7" width="4.33203125" style="6" customWidth="1"/>
    <col min="8" max="8" width="11.21875" style="6" customWidth="1"/>
    <col min="9" max="9" width="12.77734375" style="6" customWidth="1"/>
    <col min="10" max="10" width="10.33203125" style="6" customWidth="1"/>
    <col min="11" max="11" width="10.5546875" style="6" customWidth="1"/>
    <col min="12" max="12" width="7.5546875" style="7" customWidth="1"/>
    <col min="13" max="13" width="6.6640625" style="6" customWidth="1"/>
    <col min="14" max="14" width="6.5546875" style="6" customWidth="1"/>
    <col min="15" max="15" width="13.109375" style="6" customWidth="1"/>
    <col min="16" max="16" width="9.77734375" style="6" customWidth="1"/>
    <col min="17" max="17" width="14.88671875" style="6" customWidth="1"/>
    <col min="18" max="18" width="9.6640625" style="6" customWidth="1"/>
    <col min="19" max="19" width="7.33203125" style="7" customWidth="1"/>
    <col min="20" max="20" width="5.5546875" style="6" customWidth="1"/>
    <col min="21" max="21" width="6.6640625" style="6" customWidth="1"/>
    <col min="22" max="23" width="11.33203125" style="6" customWidth="1"/>
    <col min="24" max="16384" width="16" style="6"/>
  </cols>
  <sheetData>
    <row r="1" spans="1:23" s="1" customFormat="1">
      <c r="B1" s="45" t="s">
        <v>36</v>
      </c>
      <c r="C1" s="45"/>
      <c r="D1" s="45"/>
      <c r="F1" s="2"/>
      <c r="H1" s="45" t="s">
        <v>42</v>
      </c>
      <c r="I1" s="45"/>
      <c r="J1" s="45"/>
      <c r="L1" s="2"/>
      <c r="M1" s="1" t="s">
        <v>75</v>
      </c>
      <c r="N1" s="1" t="s">
        <v>288</v>
      </c>
      <c r="O1" s="45" t="s">
        <v>37</v>
      </c>
      <c r="P1" s="45"/>
      <c r="Q1" s="45"/>
      <c r="S1" s="2"/>
      <c r="T1" s="1" t="s">
        <v>75</v>
      </c>
      <c r="U1" s="1" t="s">
        <v>288</v>
      </c>
    </row>
    <row r="2" spans="1:23" ht="24">
      <c r="B2" s="5"/>
      <c r="C2" s="5"/>
      <c r="D2" s="5"/>
      <c r="F2" s="7" t="s">
        <v>80</v>
      </c>
      <c r="H2" s="5"/>
      <c r="I2" s="5"/>
      <c r="J2" s="5"/>
      <c r="L2" s="7" t="s">
        <v>81</v>
      </c>
      <c r="M2" s="6" t="s">
        <v>83</v>
      </c>
      <c r="O2" s="5"/>
      <c r="P2" s="5"/>
      <c r="Q2" s="5"/>
      <c r="S2" s="7" t="s">
        <v>82</v>
      </c>
      <c r="T2" s="6" t="s">
        <v>86</v>
      </c>
    </row>
    <row r="3" spans="1:23">
      <c r="A3" s="1" t="s">
        <v>325</v>
      </c>
      <c r="V3" s="1" t="s">
        <v>88</v>
      </c>
      <c r="W3" s="6" t="s">
        <v>89</v>
      </c>
    </row>
    <row r="4" spans="1:23" ht="14.4">
      <c r="B4" s="1" t="s">
        <v>2</v>
      </c>
      <c r="C4" s="43" t="s">
        <v>0</v>
      </c>
      <c r="D4" s="1"/>
      <c r="E4" s="1">
        <v>32199</v>
      </c>
      <c r="F4" s="2">
        <f>E4/15411</f>
        <v>2.0893517617286355</v>
      </c>
      <c r="I4" s="1" t="s">
        <v>60</v>
      </c>
      <c r="J4" s="1"/>
      <c r="K4" s="1">
        <v>5951</v>
      </c>
      <c r="L4" s="2">
        <f>K4/2616</f>
        <v>2.2748470948012232</v>
      </c>
      <c r="M4" s="29">
        <v>47</v>
      </c>
      <c r="N4" s="10">
        <f>IF(M4="", "", M4/2.1)</f>
        <v>22.38095238095238</v>
      </c>
      <c r="P4" s="6" t="s">
        <v>99</v>
      </c>
      <c r="V4" s="42" t="s">
        <v>327</v>
      </c>
      <c r="W4" s="42" t="s">
        <v>328</v>
      </c>
    </row>
    <row r="5" spans="1:23">
      <c r="I5" s="1" t="s">
        <v>61</v>
      </c>
      <c r="J5" s="1"/>
      <c r="K5" s="1">
        <v>4344</v>
      </c>
      <c r="L5" s="2">
        <f t="shared" ref="L5:L58" si="0">K5/2616</f>
        <v>1.6605504587155964</v>
      </c>
      <c r="M5" s="29">
        <v>19</v>
      </c>
      <c r="N5" s="10">
        <f t="shared" ref="N5:N58" si="1">IF(M5="", "", M5/2.1)</f>
        <v>9.0476190476190474</v>
      </c>
      <c r="V5" s="6" t="s">
        <v>99</v>
      </c>
      <c r="W5" s="6" t="s">
        <v>322</v>
      </c>
    </row>
    <row r="6" spans="1:23">
      <c r="I6" s="6" t="s">
        <v>62</v>
      </c>
      <c r="K6" s="6">
        <v>2066</v>
      </c>
      <c r="L6" s="7">
        <f t="shared" si="0"/>
        <v>0.78975535168195721</v>
      </c>
      <c r="N6" s="18" t="str">
        <f t="shared" si="1"/>
        <v/>
      </c>
      <c r="V6" s="6" t="s">
        <v>30</v>
      </c>
      <c r="W6" s="6" t="s">
        <v>326</v>
      </c>
    </row>
    <row r="7" spans="1:23">
      <c r="I7" s="6" t="s">
        <v>49</v>
      </c>
      <c r="K7" s="6">
        <v>1371</v>
      </c>
      <c r="L7" s="7">
        <f t="shared" si="0"/>
        <v>0.5240825688073395</v>
      </c>
      <c r="M7" s="20">
        <v>8</v>
      </c>
      <c r="N7" s="16">
        <f t="shared" si="1"/>
        <v>3.8095238095238093</v>
      </c>
      <c r="V7" s="3" t="s">
        <v>170</v>
      </c>
      <c r="W7" s="6" t="s">
        <v>171</v>
      </c>
    </row>
    <row r="8" spans="1:23">
      <c r="A8" s="1" t="s">
        <v>309</v>
      </c>
      <c r="M8" s="20"/>
      <c r="N8" s="16" t="str">
        <f t="shared" si="1"/>
        <v/>
      </c>
      <c r="V8" s="11"/>
      <c r="W8" s="6" t="s">
        <v>329</v>
      </c>
    </row>
    <row r="9" spans="1:23">
      <c r="I9" s="8" t="s">
        <v>51</v>
      </c>
      <c r="J9" s="1"/>
      <c r="K9" s="8">
        <v>16300</v>
      </c>
      <c r="L9" s="2">
        <f>K9/2616</f>
        <v>6.2308868501529053</v>
      </c>
      <c r="M9" s="1">
        <v>7</v>
      </c>
      <c r="N9" s="18">
        <f>IF(M9="", "", M9/2.1)</f>
        <v>3.333333333333333</v>
      </c>
      <c r="V9" s="14"/>
      <c r="W9" s="6" t="s">
        <v>330</v>
      </c>
    </row>
    <row r="10" spans="1:23">
      <c r="B10" s="6" t="s">
        <v>304</v>
      </c>
      <c r="C10" s="6" t="s">
        <v>0</v>
      </c>
      <c r="E10" s="6">
        <v>446</v>
      </c>
      <c r="F10" s="7">
        <f>E10/15411</f>
        <v>2.8940367270131724E-2</v>
      </c>
      <c r="H10" s="6" t="s">
        <v>304</v>
      </c>
      <c r="I10" s="15" t="s">
        <v>50</v>
      </c>
      <c r="J10" s="1"/>
      <c r="K10" s="15">
        <v>168</v>
      </c>
      <c r="L10" s="7">
        <f t="shared" si="0"/>
        <v>6.4220183486238536E-2</v>
      </c>
      <c r="M10" s="1"/>
      <c r="N10" s="18"/>
      <c r="O10" s="6" t="s">
        <v>304</v>
      </c>
      <c r="P10" s="6" t="s">
        <v>24</v>
      </c>
      <c r="R10" s="6">
        <v>404</v>
      </c>
      <c r="S10" s="7">
        <f t="shared" ref="S10:S13" si="2">R10/6846</f>
        <v>5.9012562080046745E-2</v>
      </c>
    </row>
    <row r="11" spans="1:23">
      <c r="B11" s="6" t="s">
        <v>305</v>
      </c>
      <c r="C11" s="6" t="s">
        <v>0</v>
      </c>
      <c r="E11" s="6">
        <v>141</v>
      </c>
      <c r="F11" s="7">
        <f t="shared" ref="F11:F13" si="3">E11/15411</f>
        <v>9.1493089351761727E-3</v>
      </c>
      <c r="H11" s="6" t="s">
        <v>305</v>
      </c>
      <c r="I11" s="15" t="s">
        <v>50</v>
      </c>
      <c r="K11" s="6">
        <v>427</v>
      </c>
      <c r="L11" s="7">
        <f t="shared" si="0"/>
        <v>0.16322629969418961</v>
      </c>
      <c r="M11" s="20"/>
      <c r="N11" s="16"/>
      <c r="O11" s="6" t="s">
        <v>305</v>
      </c>
      <c r="P11" s="6" t="s">
        <v>24</v>
      </c>
      <c r="R11" s="6">
        <v>224</v>
      </c>
      <c r="S11" s="7">
        <f t="shared" si="2"/>
        <v>3.2719836400817999E-2</v>
      </c>
    </row>
    <row r="12" spans="1:23">
      <c r="B12" s="6" t="s">
        <v>306</v>
      </c>
      <c r="C12" s="6" t="s">
        <v>0</v>
      </c>
      <c r="E12" s="6">
        <v>334</v>
      </c>
      <c r="F12" s="7">
        <f t="shared" si="3"/>
        <v>2.1672831094672638E-2</v>
      </c>
      <c r="H12" s="6" t="s">
        <v>306</v>
      </c>
      <c r="I12" s="15" t="s">
        <v>50</v>
      </c>
      <c r="K12" s="6">
        <v>3</v>
      </c>
      <c r="L12" s="7">
        <f t="shared" si="0"/>
        <v>1.1467889908256881E-3</v>
      </c>
      <c r="M12" s="20"/>
      <c r="N12" s="16"/>
      <c r="O12" s="6" t="s">
        <v>306</v>
      </c>
      <c r="P12" s="6" t="s">
        <v>24</v>
      </c>
      <c r="R12" s="6">
        <v>188</v>
      </c>
      <c r="S12" s="7">
        <f t="shared" si="2"/>
        <v>2.7461291264972248E-2</v>
      </c>
    </row>
    <row r="13" spans="1:23">
      <c r="B13" s="6" t="s">
        <v>307</v>
      </c>
      <c r="C13" s="6" t="s">
        <v>0</v>
      </c>
      <c r="E13" s="6">
        <v>5</v>
      </c>
      <c r="F13" s="7">
        <f t="shared" si="3"/>
        <v>3.2444357926156639E-4</v>
      </c>
      <c r="H13" s="6" t="s">
        <v>307</v>
      </c>
      <c r="I13" s="15" t="s">
        <v>50</v>
      </c>
      <c r="K13" s="6">
        <v>1</v>
      </c>
      <c r="L13" s="7">
        <f t="shared" si="0"/>
        <v>3.8226299694189603E-4</v>
      </c>
      <c r="M13" s="20"/>
      <c r="N13" s="16"/>
      <c r="O13" s="6" t="s">
        <v>307</v>
      </c>
      <c r="P13" s="6" t="s">
        <v>24</v>
      </c>
      <c r="R13" s="6">
        <v>144</v>
      </c>
      <c r="S13" s="7">
        <f t="shared" si="2"/>
        <v>2.1034180543382998E-2</v>
      </c>
    </row>
    <row r="14" spans="1:23">
      <c r="H14" s="1"/>
      <c r="I14" s="8"/>
      <c r="J14" s="1"/>
      <c r="K14" s="8"/>
      <c r="L14" s="2"/>
      <c r="M14" s="1"/>
      <c r="N14" s="18"/>
    </row>
    <row r="15" spans="1:23">
      <c r="A15" s="1" t="s">
        <v>31</v>
      </c>
      <c r="N15" s="16" t="str">
        <f t="shared" si="1"/>
        <v/>
      </c>
    </row>
    <row r="16" spans="1:23">
      <c r="B16" s="1" t="s">
        <v>3</v>
      </c>
      <c r="C16" s="1" t="s">
        <v>0</v>
      </c>
      <c r="D16" s="1"/>
      <c r="E16" s="8">
        <v>68045</v>
      </c>
      <c r="F16" s="2">
        <f>E16/15411</f>
        <v>4.4153526701706571</v>
      </c>
      <c r="H16" s="6" t="s">
        <v>70</v>
      </c>
      <c r="I16" s="6" t="s">
        <v>43</v>
      </c>
      <c r="K16" s="15">
        <v>2123</v>
      </c>
      <c r="L16" s="7">
        <f t="shared" si="0"/>
        <v>0.81154434250764529</v>
      </c>
      <c r="M16" s="6">
        <v>1</v>
      </c>
      <c r="N16" s="16">
        <f t="shared" si="1"/>
        <v>0.47619047619047616</v>
      </c>
      <c r="O16" s="1" t="s">
        <v>63</v>
      </c>
      <c r="P16" s="1" t="s">
        <v>24</v>
      </c>
      <c r="Q16" s="1"/>
      <c r="R16" s="8">
        <v>36975</v>
      </c>
      <c r="S16" s="2">
        <f>R16/6846</f>
        <v>5.4009640666082381</v>
      </c>
      <c r="T16" s="1">
        <v>21</v>
      </c>
      <c r="U16" s="18">
        <f>IF(T16="", "", T16/2.19)</f>
        <v>9.589041095890412</v>
      </c>
    </row>
    <row r="17" spans="1:21">
      <c r="B17" s="6" t="s">
        <v>4</v>
      </c>
      <c r="C17" s="6" t="s">
        <v>0</v>
      </c>
      <c r="E17" s="15">
        <v>8128</v>
      </c>
      <c r="F17" s="7">
        <f t="shared" ref="F17:F41" si="4">E17/15411</f>
        <v>0.52741548244760239</v>
      </c>
      <c r="H17" s="6" t="s">
        <v>71</v>
      </c>
      <c r="I17" s="6" t="s">
        <v>43</v>
      </c>
      <c r="K17" s="15">
        <v>1472</v>
      </c>
      <c r="L17" s="7">
        <f t="shared" si="0"/>
        <v>0.56269113149847094</v>
      </c>
      <c r="N17" s="16" t="str">
        <f t="shared" si="1"/>
        <v/>
      </c>
      <c r="O17" s="6" t="s">
        <v>64</v>
      </c>
      <c r="P17" s="6" t="s">
        <v>24</v>
      </c>
      <c r="R17" s="15">
        <v>4942</v>
      </c>
      <c r="S17" s="7">
        <f t="shared" ref="S17:S45" si="5">R17/6846</f>
        <v>0.72188139059304701</v>
      </c>
      <c r="T17" s="6">
        <v>4</v>
      </c>
      <c r="U17" s="16">
        <f t="shared" ref="U17:U59" si="6">IF(T17="", "", T17/2.19)</f>
        <v>1.8264840182648403</v>
      </c>
    </row>
    <row r="18" spans="1:21">
      <c r="B18" s="6" t="s">
        <v>5</v>
      </c>
      <c r="C18" s="6" t="s">
        <v>0</v>
      </c>
      <c r="E18" s="15">
        <v>5318</v>
      </c>
      <c r="F18" s="7">
        <f t="shared" si="4"/>
        <v>0.34507819090260206</v>
      </c>
      <c r="H18" s="6" t="s">
        <v>72</v>
      </c>
      <c r="I18" s="6" t="s">
        <v>43</v>
      </c>
      <c r="K18" s="6">
        <v>632</v>
      </c>
      <c r="L18" s="7">
        <f t="shared" si="0"/>
        <v>0.24159021406727829</v>
      </c>
      <c r="N18" s="16" t="str">
        <f t="shared" si="1"/>
        <v/>
      </c>
      <c r="O18" s="6" t="s">
        <v>65</v>
      </c>
      <c r="P18" s="6" t="s">
        <v>24</v>
      </c>
      <c r="R18" s="15">
        <v>2665</v>
      </c>
      <c r="S18" s="7">
        <f t="shared" si="5"/>
        <v>0.38927841075080338</v>
      </c>
      <c r="T18" s="20">
        <v>10</v>
      </c>
      <c r="U18" s="18">
        <f t="shared" si="6"/>
        <v>4.5662100456621006</v>
      </c>
    </row>
    <row r="19" spans="1:21">
      <c r="B19" s="6" t="s">
        <v>6</v>
      </c>
      <c r="C19" s="6" t="s">
        <v>0</v>
      </c>
      <c r="E19" s="15">
        <v>5226</v>
      </c>
      <c r="F19" s="7">
        <f t="shared" si="4"/>
        <v>0.3391084290441892</v>
      </c>
      <c r="H19" s="1" t="s">
        <v>70</v>
      </c>
      <c r="I19" s="8" t="s">
        <v>50</v>
      </c>
      <c r="J19" s="1"/>
      <c r="K19" s="8">
        <v>16929</v>
      </c>
      <c r="L19" s="2">
        <f t="shared" si="0"/>
        <v>6.4713302752293576</v>
      </c>
      <c r="M19" s="1">
        <v>11</v>
      </c>
      <c r="N19" s="18">
        <f t="shared" si="1"/>
        <v>5.2380952380952381</v>
      </c>
      <c r="O19" s="6" t="s">
        <v>66</v>
      </c>
      <c r="P19" s="6" t="s">
        <v>24</v>
      </c>
      <c r="R19" s="15">
        <v>1457</v>
      </c>
      <c r="S19" s="7">
        <f>R19/6846</f>
        <v>0.2128250073035349</v>
      </c>
      <c r="T19" s="6">
        <v>6</v>
      </c>
      <c r="U19" s="16">
        <f t="shared" si="6"/>
        <v>2.7397260273972601</v>
      </c>
    </row>
    <row r="20" spans="1:21">
      <c r="B20" s="6" t="s">
        <v>7</v>
      </c>
      <c r="C20" s="6" t="s">
        <v>0</v>
      </c>
      <c r="E20" s="15">
        <v>4985</v>
      </c>
      <c r="F20" s="7">
        <f t="shared" si="4"/>
        <v>0.3234702485237817</v>
      </c>
      <c r="H20" s="6" t="s">
        <v>72</v>
      </c>
      <c r="I20" s="15" t="s">
        <v>50</v>
      </c>
      <c r="K20" s="15">
        <v>6297</v>
      </c>
      <c r="L20" s="7">
        <f t="shared" si="0"/>
        <v>2.4071100917431192</v>
      </c>
      <c r="M20" s="6">
        <v>1</v>
      </c>
      <c r="N20" s="16">
        <f t="shared" si="1"/>
        <v>0.47619047619047616</v>
      </c>
      <c r="O20" s="6" t="s">
        <v>67</v>
      </c>
      <c r="P20" s="6" t="s">
        <v>24</v>
      </c>
      <c r="R20" s="6">
        <v>920</v>
      </c>
      <c r="S20" s="7">
        <f t="shared" si="5"/>
        <v>0.13438504236050247</v>
      </c>
      <c r="T20" s="6">
        <v>3</v>
      </c>
      <c r="U20" s="16">
        <f t="shared" si="6"/>
        <v>1.3698630136986301</v>
      </c>
    </row>
    <row r="21" spans="1:21">
      <c r="B21" s="6" t="s">
        <v>8</v>
      </c>
      <c r="C21" s="6" t="s">
        <v>0</v>
      </c>
      <c r="E21" s="15">
        <v>3180</v>
      </c>
      <c r="F21" s="7">
        <f t="shared" si="4"/>
        <v>0.20634611641035625</v>
      </c>
      <c r="H21" s="6" t="s">
        <v>71</v>
      </c>
      <c r="I21" s="15" t="s">
        <v>50</v>
      </c>
      <c r="K21" s="15">
        <v>4433</v>
      </c>
      <c r="L21" s="7">
        <f t="shared" si="0"/>
        <v>1.694571865443425</v>
      </c>
      <c r="M21" s="6">
        <v>1</v>
      </c>
      <c r="N21" s="16">
        <f t="shared" si="1"/>
        <v>0.47619047619047616</v>
      </c>
      <c r="O21" s="6" t="s">
        <v>68</v>
      </c>
      <c r="P21" s="6" t="s">
        <v>24</v>
      </c>
      <c r="R21" s="6">
        <v>343</v>
      </c>
      <c r="S21" s="7">
        <f t="shared" si="5"/>
        <v>5.0102249488752554E-2</v>
      </c>
      <c r="T21" s="6">
        <v>3</v>
      </c>
      <c r="U21" s="16">
        <f t="shared" si="6"/>
        <v>1.3698630136986301</v>
      </c>
    </row>
    <row r="22" spans="1:21">
      <c r="B22" s="6" t="s">
        <v>9</v>
      </c>
      <c r="C22" s="6" t="s">
        <v>0</v>
      </c>
      <c r="E22" s="6">
        <v>1288</v>
      </c>
      <c r="F22" s="7">
        <f t="shared" si="4"/>
        <v>8.3576666017779508E-2</v>
      </c>
      <c r="H22" s="6" t="s">
        <v>73</v>
      </c>
      <c r="I22" s="15" t="s">
        <v>50</v>
      </c>
      <c r="K22" s="15">
        <v>2869</v>
      </c>
      <c r="L22" s="7">
        <f t="shared" si="0"/>
        <v>1.0967125382262997</v>
      </c>
      <c r="M22" s="6">
        <v>2</v>
      </c>
      <c r="N22" s="16">
        <f t="shared" si="1"/>
        <v>0.95238095238095233</v>
      </c>
      <c r="U22" s="16" t="str">
        <f t="shared" si="6"/>
        <v/>
      </c>
    </row>
    <row r="23" spans="1:21">
      <c r="H23" s="6" t="s">
        <v>74</v>
      </c>
      <c r="I23" s="15" t="s">
        <v>50</v>
      </c>
      <c r="K23" s="15">
        <v>2131</v>
      </c>
      <c r="L23" s="7">
        <f t="shared" si="0"/>
        <v>0.81460244648318048</v>
      </c>
      <c r="N23" s="16" t="str">
        <f t="shared" si="1"/>
        <v/>
      </c>
      <c r="U23" s="16" t="str">
        <f t="shared" si="6"/>
        <v/>
      </c>
    </row>
    <row r="24" spans="1:21">
      <c r="H24" s="6" t="s">
        <v>84</v>
      </c>
      <c r="I24" s="15" t="s">
        <v>50</v>
      </c>
      <c r="K24" s="15">
        <v>523</v>
      </c>
      <c r="L24" s="7">
        <f t="shared" si="0"/>
        <v>0.19992354740061163</v>
      </c>
      <c r="M24" s="20">
        <v>8</v>
      </c>
      <c r="N24" s="16">
        <f t="shared" si="1"/>
        <v>3.8095238095238093</v>
      </c>
      <c r="U24" s="16" t="str">
        <f t="shared" si="6"/>
        <v/>
      </c>
    </row>
    <row r="25" spans="1:21">
      <c r="I25" s="15"/>
      <c r="K25" s="15"/>
      <c r="M25" s="20"/>
      <c r="N25" s="16"/>
      <c r="U25" s="16" t="str">
        <f t="shared" si="6"/>
        <v/>
      </c>
    </row>
    <row r="26" spans="1:21">
      <c r="A26" s="1" t="s">
        <v>90</v>
      </c>
      <c r="N26" s="16" t="str">
        <f t="shared" si="1"/>
        <v/>
      </c>
      <c r="U26" s="16" t="str">
        <f t="shared" si="6"/>
        <v/>
      </c>
    </row>
    <row r="27" spans="1:21" ht="24">
      <c r="C27" s="6" t="s">
        <v>0</v>
      </c>
      <c r="D27" s="6" t="s">
        <v>10</v>
      </c>
      <c r="E27" s="15">
        <v>1302</v>
      </c>
      <c r="F27" s="7">
        <f t="shared" si="4"/>
        <v>8.448510803971189E-2</v>
      </c>
      <c r="H27" s="6" t="s">
        <v>47</v>
      </c>
      <c r="I27" s="6" t="s">
        <v>43</v>
      </c>
      <c r="J27" s="6" t="s">
        <v>46</v>
      </c>
      <c r="K27" s="6">
        <v>92</v>
      </c>
      <c r="L27" s="7">
        <f t="shared" si="0"/>
        <v>3.5168195718654434E-2</v>
      </c>
      <c r="M27" s="6">
        <v>1</v>
      </c>
      <c r="N27" s="16">
        <f t="shared" si="1"/>
        <v>0.47619047619047616</v>
      </c>
      <c r="P27" s="6" t="s">
        <v>24</v>
      </c>
      <c r="Q27" s="6" t="s">
        <v>17</v>
      </c>
      <c r="R27" s="6">
        <v>494</v>
      </c>
      <c r="S27" s="7">
        <f t="shared" si="5"/>
        <v>7.215892491966111E-2</v>
      </c>
      <c r="T27" s="29">
        <v>21</v>
      </c>
      <c r="U27" s="10">
        <f t="shared" si="6"/>
        <v>9.589041095890412</v>
      </c>
    </row>
    <row r="28" spans="1:21" ht="24">
      <c r="C28" s="6" t="s">
        <v>0</v>
      </c>
      <c r="D28" s="6" t="s">
        <v>11</v>
      </c>
      <c r="E28" s="6">
        <v>450</v>
      </c>
      <c r="F28" s="7">
        <f t="shared" si="4"/>
        <v>2.9199922133540977E-2</v>
      </c>
      <c r="I28" s="6" t="s">
        <v>43</v>
      </c>
      <c r="J28" s="6" t="s">
        <v>45</v>
      </c>
      <c r="K28" s="6">
        <v>52</v>
      </c>
      <c r="L28" s="7">
        <f t="shared" si="0"/>
        <v>1.9877675840978593E-2</v>
      </c>
      <c r="M28" s="6">
        <v>1</v>
      </c>
      <c r="N28" s="16">
        <f t="shared" si="1"/>
        <v>0.47619047619047616</v>
      </c>
      <c r="P28" s="6" t="s">
        <v>24</v>
      </c>
      <c r="Q28" s="6" t="s">
        <v>18</v>
      </c>
      <c r="R28" s="6">
        <v>513</v>
      </c>
      <c r="S28" s="7">
        <f t="shared" si="5"/>
        <v>7.4934268185801928E-2</v>
      </c>
      <c r="T28" s="29">
        <v>5</v>
      </c>
      <c r="U28" s="10">
        <f t="shared" si="6"/>
        <v>2.2831050228310503</v>
      </c>
    </row>
    <row r="29" spans="1:21">
      <c r="C29" s="6" t="s">
        <v>0</v>
      </c>
      <c r="D29" s="6" t="s">
        <v>101</v>
      </c>
      <c r="E29" s="6">
        <v>410</v>
      </c>
      <c r="F29" s="7">
        <f t="shared" si="4"/>
        <v>2.6604373499448445E-2</v>
      </c>
      <c r="I29" s="6" t="s">
        <v>50</v>
      </c>
      <c r="J29" s="6" t="s">
        <v>99</v>
      </c>
      <c r="N29" s="16" t="str">
        <f t="shared" si="1"/>
        <v/>
      </c>
      <c r="U29" s="16" t="str">
        <f t="shared" si="6"/>
        <v/>
      </c>
    </row>
    <row r="30" spans="1:21">
      <c r="A30" s="1" t="s">
        <v>32</v>
      </c>
      <c r="N30" s="16" t="str">
        <f t="shared" si="1"/>
        <v/>
      </c>
      <c r="U30" s="16" t="str">
        <f t="shared" si="6"/>
        <v/>
      </c>
    </row>
    <row r="31" spans="1:21">
      <c r="C31" s="6" t="s">
        <v>0</v>
      </c>
      <c r="D31" s="6" t="s">
        <v>12</v>
      </c>
      <c r="E31" s="15">
        <v>3362</v>
      </c>
      <c r="F31" s="7">
        <f t="shared" si="4"/>
        <v>0.21815586269547727</v>
      </c>
      <c r="I31" s="6" t="s">
        <v>43</v>
      </c>
      <c r="J31" s="6" t="s">
        <v>54</v>
      </c>
      <c r="K31" s="6">
        <v>3581</v>
      </c>
      <c r="L31" s="7">
        <f t="shared" si="0"/>
        <v>1.3688837920489296</v>
      </c>
      <c r="N31" s="16" t="str">
        <f t="shared" si="1"/>
        <v/>
      </c>
      <c r="P31" s="6" t="s">
        <v>24</v>
      </c>
      <c r="Q31" s="6" t="s">
        <v>19</v>
      </c>
      <c r="R31" s="6">
        <v>7465</v>
      </c>
      <c r="S31" s="7">
        <f t="shared" si="5"/>
        <v>1.0904177621969033</v>
      </c>
      <c r="U31" s="16" t="str">
        <f t="shared" si="6"/>
        <v/>
      </c>
    </row>
    <row r="32" spans="1:21">
      <c r="C32" s="6" t="s">
        <v>0</v>
      </c>
      <c r="D32" s="6" t="s">
        <v>13</v>
      </c>
      <c r="E32" s="15">
        <v>3192</v>
      </c>
      <c r="F32" s="7">
        <f t="shared" si="4"/>
        <v>0.20712478100058399</v>
      </c>
      <c r="H32" s="6" t="s">
        <v>48</v>
      </c>
      <c r="I32" s="6" t="s">
        <v>43</v>
      </c>
      <c r="K32" s="6">
        <v>1394</v>
      </c>
      <c r="L32" s="7">
        <f t="shared" si="0"/>
        <v>0.53287461773700306</v>
      </c>
      <c r="N32" s="16" t="str">
        <f t="shared" si="1"/>
        <v/>
      </c>
      <c r="P32" s="6" t="s">
        <v>24</v>
      </c>
      <c r="Q32" s="6" t="s">
        <v>20</v>
      </c>
      <c r="R32" s="6">
        <v>3236</v>
      </c>
      <c r="S32" s="7">
        <f t="shared" si="5"/>
        <v>0.47268477943324572</v>
      </c>
      <c r="T32" s="6">
        <v>2</v>
      </c>
      <c r="U32" s="16">
        <f t="shared" si="6"/>
        <v>0.91324200913242015</v>
      </c>
    </row>
    <row r="33" spans="1:21">
      <c r="B33" s="6" t="s">
        <v>14</v>
      </c>
      <c r="C33" s="6" t="s">
        <v>0</v>
      </c>
      <c r="E33" s="15">
        <v>13191</v>
      </c>
      <c r="F33" s="7">
        <f t="shared" si="4"/>
        <v>0.85594705080786448</v>
      </c>
      <c r="H33" s="6" t="s">
        <v>52</v>
      </c>
      <c r="I33" s="6" t="s">
        <v>53</v>
      </c>
      <c r="K33" s="15">
        <v>1132</v>
      </c>
      <c r="L33" s="7">
        <f t="shared" si="0"/>
        <v>0.43272171253822628</v>
      </c>
      <c r="M33" s="6">
        <v>4</v>
      </c>
      <c r="N33" s="16">
        <f t="shared" si="1"/>
        <v>1.9047619047619047</v>
      </c>
      <c r="P33" s="6" t="s">
        <v>21</v>
      </c>
      <c r="Q33" s="6" t="s">
        <v>22</v>
      </c>
      <c r="R33" s="6">
        <v>966</v>
      </c>
      <c r="S33" s="7">
        <f t="shared" si="5"/>
        <v>0.1411042944785276</v>
      </c>
      <c r="U33" s="16" t="str">
        <f t="shared" si="6"/>
        <v/>
      </c>
    </row>
    <row r="34" spans="1:21">
      <c r="B34" s="6" t="s">
        <v>15</v>
      </c>
      <c r="C34" s="6" t="s">
        <v>0</v>
      </c>
      <c r="E34" s="15">
        <v>2451</v>
      </c>
      <c r="F34" s="7">
        <f t="shared" si="4"/>
        <v>0.15904224255401986</v>
      </c>
      <c r="I34" s="6" t="s">
        <v>53</v>
      </c>
      <c r="J34" s="6" t="s">
        <v>54</v>
      </c>
      <c r="K34" s="6">
        <v>768</v>
      </c>
      <c r="L34" s="7">
        <f t="shared" si="0"/>
        <v>0.29357798165137616</v>
      </c>
      <c r="M34" s="6">
        <v>1</v>
      </c>
      <c r="N34" s="16">
        <f t="shared" si="1"/>
        <v>0.47619047619047616</v>
      </c>
      <c r="U34" s="16" t="str">
        <f t="shared" si="6"/>
        <v/>
      </c>
    </row>
    <row r="35" spans="1:21">
      <c r="A35" s="1" t="s">
        <v>33</v>
      </c>
      <c r="N35" s="16" t="str">
        <f t="shared" si="1"/>
        <v/>
      </c>
      <c r="U35" s="16" t="str">
        <f t="shared" si="6"/>
        <v/>
      </c>
    </row>
    <row r="36" spans="1:21" ht="48">
      <c r="C36" s="6" t="s">
        <v>333</v>
      </c>
      <c r="E36" s="15">
        <v>18655</v>
      </c>
      <c r="F36" s="7">
        <f t="shared" si="4"/>
        <v>1.2104989942249043</v>
      </c>
      <c r="I36" s="30" t="s">
        <v>85</v>
      </c>
      <c r="K36" s="6">
        <v>13</v>
      </c>
      <c r="L36" s="7">
        <f>K36/2616</f>
        <v>4.9694189602446483E-3</v>
      </c>
      <c r="M36" s="6">
        <v>1</v>
      </c>
      <c r="N36" s="16">
        <f t="shared" si="1"/>
        <v>0.47619047619047616</v>
      </c>
      <c r="P36" s="1" t="s">
        <v>332</v>
      </c>
      <c r="Q36" s="1"/>
      <c r="R36" s="8">
        <v>10132</v>
      </c>
      <c r="S36" s="2">
        <f t="shared" ref="S36" si="7">R36/6846</f>
        <v>1.4799883143441426</v>
      </c>
      <c r="T36" s="1">
        <v>4</v>
      </c>
      <c r="U36" s="16">
        <f t="shared" si="6"/>
        <v>1.8264840182648403</v>
      </c>
    </row>
    <row r="37" spans="1:21" ht="24">
      <c r="C37" s="6" t="s">
        <v>30</v>
      </c>
      <c r="I37" s="1" t="s">
        <v>58</v>
      </c>
      <c r="J37" s="1"/>
      <c r="K37" s="8">
        <v>8082</v>
      </c>
      <c r="L37" s="2">
        <f t="shared" si="0"/>
        <v>3.0894495412844036</v>
      </c>
      <c r="M37" s="1">
        <v>3</v>
      </c>
      <c r="N37" s="16">
        <f t="shared" si="1"/>
        <v>1.4285714285714286</v>
      </c>
      <c r="P37" s="6" t="s">
        <v>34</v>
      </c>
      <c r="R37" s="15">
        <v>3004</v>
      </c>
      <c r="S37" s="7">
        <f t="shared" ref="S37" si="8">R37/6846</f>
        <v>0.4387963774466842</v>
      </c>
      <c r="T37" s="6">
        <v>1</v>
      </c>
      <c r="U37" s="16">
        <f t="shared" si="6"/>
        <v>0.45662100456621008</v>
      </c>
    </row>
    <row r="38" spans="1:21" ht="24">
      <c r="I38" s="6" t="s">
        <v>57</v>
      </c>
      <c r="K38" s="15">
        <v>2073</v>
      </c>
      <c r="L38" s="7">
        <f>K38/2616</f>
        <v>0.79243119266055051</v>
      </c>
      <c r="M38" s="6">
        <v>2</v>
      </c>
      <c r="N38" s="16">
        <f t="shared" si="1"/>
        <v>0.95238095238095233</v>
      </c>
      <c r="P38" s="6" t="s">
        <v>35</v>
      </c>
      <c r="R38" s="15">
        <v>1299</v>
      </c>
      <c r="S38" s="7">
        <f t="shared" ref="S38" si="9">R38/6846</f>
        <v>0.18974583698510078</v>
      </c>
      <c r="T38" s="6">
        <v>9</v>
      </c>
      <c r="U38" s="16">
        <f t="shared" si="6"/>
        <v>4.1095890410958908</v>
      </c>
    </row>
    <row r="39" spans="1:21" ht="24">
      <c r="I39" s="6" t="s">
        <v>59</v>
      </c>
      <c r="K39" s="6">
        <v>180</v>
      </c>
      <c r="L39" s="7">
        <f t="shared" si="0"/>
        <v>6.8807339449541288E-2</v>
      </c>
      <c r="M39" s="6">
        <v>1</v>
      </c>
      <c r="N39" s="16">
        <f t="shared" si="1"/>
        <v>0.47619047619047616</v>
      </c>
      <c r="R39" s="15"/>
      <c r="U39" s="16" t="str">
        <f t="shared" si="6"/>
        <v/>
      </c>
    </row>
    <row r="40" spans="1:21">
      <c r="A40" s="1" t="s">
        <v>175</v>
      </c>
      <c r="N40" s="16" t="str">
        <f t="shared" si="1"/>
        <v/>
      </c>
      <c r="U40" s="16" t="str">
        <f t="shared" si="6"/>
        <v/>
      </c>
    </row>
    <row r="41" spans="1:21">
      <c r="C41" s="1" t="s">
        <v>96</v>
      </c>
      <c r="D41" s="1"/>
      <c r="E41" s="25">
        <v>256831</v>
      </c>
      <c r="F41" s="2">
        <f t="shared" si="4"/>
        <v>16.665433781065474</v>
      </c>
      <c r="I41" s="1" t="s">
        <v>96</v>
      </c>
      <c r="J41" s="1"/>
      <c r="K41" s="1">
        <v>14966</v>
      </c>
      <c r="L41" s="2">
        <f t="shared" si="0"/>
        <v>5.7209480122324159</v>
      </c>
      <c r="M41" s="20">
        <v>1</v>
      </c>
      <c r="N41" s="16">
        <f t="shared" si="1"/>
        <v>0.47619047619047616</v>
      </c>
      <c r="P41" s="1" t="s">
        <v>156</v>
      </c>
      <c r="Q41" s="1"/>
      <c r="R41" s="8">
        <v>269764</v>
      </c>
      <c r="S41" s="2">
        <f t="shared" si="5"/>
        <v>39.404615834063684</v>
      </c>
      <c r="T41" s="1">
        <v>8</v>
      </c>
      <c r="U41" s="18">
        <f t="shared" si="6"/>
        <v>3.6529680365296806</v>
      </c>
    </row>
    <row r="42" spans="1:21">
      <c r="N42" s="16" t="str">
        <f t="shared" si="1"/>
        <v/>
      </c>
      <c r="O42" s="6" t="s">
        <v>64</v>
      </c>
      <c r="P42" s="6" t="s">
        <v>25</v>
      </c>
      <c r="R42" s="15">
        <v>5037</v>
      </c>
      <c r="S42" s="7">
        <f t="shared" si="5"/>
        <v>0.7357581069237511</v>
      </c>
      <c r="U42" s="16" t="str">
        <f t="shared" si="6"/>
        <v/>
      </c>
    </row>
    <row r="43" spans="1:21">
      <c r="N43" s="16" t="str">
        <f t="shared" si="1"/>
        <v/>
      </c>
      <c r="O43" s="6" t="s">
        <v>63</v>
      </c>
      <c r="P43" s="6" t="s">
        <v>25</v>
      </c>
      <c r="R43" s="15">
        <v>1267</v>
      </c>
      <c r="S43" s="7">
        <f t="shared" si="5"/>
        <v>0.18507157464212678</v>
      </c>
      <c r="U43" s="16" t="str">
        <f t="shared" si="6"/>
        <v/>
      </c>
    </row>
    <row r="44" spans="1:21">
      <c r="N44" s="16" t="str">
        <f t="shared" si="1"/>
        <v/>
      </c>
      <c r="U44" s="16" t="str">
        <f t="shared" si="6"/>
        <v/>
      </c>
    </row>
    <row r="45" spans="1:21">
      <c r="N45" s="16" t="str">
        <f t="shared" si="1"/>
        <v/>
      </c>
      <c r="P45" s="1" t="s">
        <v>26</v>
      </c>
      <c r="Q45" s="1"/>
      <c r="R45" s="8">
        <v>21619</v>
      </c>
      <c r="S45" s="2">
        <f t="shared" si="5"/>
        <v>3.1579024247735905</v>
      </c>
      <c r="T45" s="1">
        <v>16</v>
      </c>
      <c r="U45" s="18">
        <f t="shared" si="6"/>
        <v>7.3059360730593612</v>
      </c>
    </row>
    <row r="46" spans="1:21">
      <c r="A46" s="1" t="s">
        <v>38</v>
      </c>
      <c r="N46" s="16" t="str">
        <f t="shared" si="1"/>
        <v/>
      </c>
      <c r="U46" s="16" t="str">
        <f t="shared" si="6"/>
        <v/>
      </c>
    </row>
    <row r="47" spans="1:21">
      <c r="C47" s="6" t="s">
        <v>76</v>
      </c>
      <c r="E47" s="15">
        <v>16603</v>
      </c>
      <c r="F47" s="7">
        <f>E47/15411</f>
        <v>1.0773473492959573</v>
      </c>
      <c r="I47" s="6" t="s">
        <v>174</v>
      </c>
      <c r="K47" s="6">
        <v>125</v>
      </c>
      <c r="L47" s="7">
        <f t="shared" si="0"/>
        <v>4.7782874617737003E-2</v>
      </c>
      <c r="N47" s="16" t="str">
        <f t="shared" si="1"/>
        <v/>
      </c>
      <c r="O47" s="6" t="s">
        <v>106</v>
      </c>
      <c r="P47" s="6" t="s">
        <v>97</v>
      </c>
      <c r="R47" s="6">
        <v>608</v>
      </c>
      <c r="S47" s="7">
        <f>R47/6846</f>
        <v>8.8810984516505986E-2</v>
      </c>
      <c r="U47" s="16" t="str">
        <f t="shared" si="6"/>
        <v/>
      </c>
    </row>
    <row r="48" spans="1:21">
      <c r="B48" s="6" t="s">
        <v>23</v>
      </c>
      <c r="C48" s="6" t="s">
        <v>0</v>
      </c>
      <c r="E48" s="15">
        <v>31</v>
      </c>
      <c r="F48" s="7">
        <f>E48/15411</f>
        <v>2.0115501914217118E-3</v>
      </c>
      <c r="I48" s="6" t="s">
        <v>44</v>
      </c>
      <c r="K48" s="6">
        <v>298</v>
      </c>
      <c r="L48" s="7">
        <f t="shared" si="0"/>
        <v>0.11391437308868502</v>
      </c>
      <c r="N48" s="16" t="str">
        <f t="shared" si="1"/>
        <v/>
      </c>
      <c r="U48" s="16" t="str">
        <f t="shared" si="6"/>
        <v/>
      </c>
    </row>
    <row r="49" spans="1:21">
      <c r="A49" s="1" t="s">
        <v>16</v>
      </c>
      <c r="E49" s="15"/>
      <c r="N49" s="16" t="str">
        <f t="shared" si="1"/>
        <v/>
      </c>
      <c r="U49" s="16" t="str">
        <f t="shared" si="6"/>
        <v/>
      </c>
    </row>
    <row r="50" spans="1:21">
      <c r="B50" s="6" t="s">
        <v>77</v>
      </c>
      <c r="C50" s="6" t="s">
        <v>0</v>
      </c>
      <c r="D50" s="6" t="s">
        <v>16</v>
      </c>
      <c r="E50" s="15">
        <v>1185</v>
      </c>
      <c r="F50" s="7">
        <f>E50/15411</f>
        <v>7.6893128284991244E-2</v>
      </c>
      <c r="H50" s="6" t="s">
        <v>78</v>
      </c>
      <c r="I50" s="6" t="s">
        <v>43</v>
      </c>
      <c r="J50" s="6" t="s">
        <v>79</v>
      </c>
      <c r="K50" s="6">
        <v>728</v>
      </c>
      <c r="L50" s="7">
        <f t="shared" si="0"/>
        <v>0.27828746177370028</v>
      </c>
      <c r="N50" s="16" t="str">
        <f t="shared" si="1"/>
        <v/>
      </c>
      <c r="O50" s="6" t="s">
        <v>41</v>
      </c>
      <c r="P50" s="6" t="s">
        <v>24</v>
      </c>
      <c r="Q50" s="6" t="s">
        <v>39</v>
      </c>
      <c r="R50" s="6">
        <v>545</v>
      </c>
      <c r="S50" s="7">
        <f>R50/6846</f>
        <v>7.9608530528775923E-2</v>
      </c>
      <c r="U50" s="16" t="str">
        <f t="shared" si="6"/>
        <v/>
      </c>
    </row>
    <row r="51" spans="1:21">
      <c r="E51" s="15"/>
      <c r="H51" s="6" t="s">
        <v>78</v>
      </c>
      <c r="I51" s="6" t="s">
        <v>50</v>
      </c>
      <c r="J51" s="6" t="s">
        <v>79</v>
      </c>
      <c r="K51" s="6">
        <v>1918</v>
      </c>
      <c r="L51" s="7">
        <f t="shared" si="0"/>
        <v>0.73318042813455653</v>
      </c>
      <c r="N51" s="16" t="str">
        <f t="shared" si="1"/>
        <v/>
      </c>
      <c r="U51" s="16" t="str">
        <f t="shared" si="6"/>
        <v/>
      </c>
    </row>
    <row r="52" spans="1:21">
      <c r="A52" s="1" t="s">
        <v>289</v>
      </c>
      <c r="E52" s="15"/>
      <c r="N52" s="16"/>
      <c r="U52" s="16"/>
    </row>
    <row r="53" spans="1:21">
      <c r="C53" s="6" t="s">
        <v>303</v>
      </c>
      <c r="E53" s="15">
        <v>15</v>
      </c>
      <c r="F53" s="7">
        <f t="shared" ref="F53:F58" si="10">E53/15411</f>
        <v>9.7333073778469923E-4</v>
      </c>
      <c r="I53" s="6" t="s">
        <v>297</v>
      </c>
      <c r="N53" s="16"/>
      <c r="P53" s="6" t="s">
        <v>100</v>
      </c>
      <c r="R53" s="6">
        <v>15</v>
      </c>
      <c r="S53" s="7">
        <f>R53/6846</f>
        <v>2.1910604732690623E-3</v>
      </c>
      <c r="U53" s="16"/>
    </row>
    <row r="54" spans="1:21">
      <c r="A54" s="1" t="s">
        <v>40</v>
      </c>
      <c r="E54" s="15"/>
      <c r="N54" s="16" t="str">
        <f t="shared" si="1"/>
        <v/>
      </c>
      <c r="U54" s="16" t="str">
        <f t="shared" si="6"/>
        <v/>
      </c>
    </row>
    <row r="55" spans="1:21" ht="24">
      <c r="C55" s="6" t="s">
        <v>323</v>
      </c>
      <c r="E55" s="15">
        <v>16437</v>
      </c>
      <c r="F55" s="7">
        <f t="shared" si="10"/>
        <v>1.0665758224644735</v>
      </c>
      <c r="I55" s="6" t="s">
        <v>319</v>
      </c>
      <c r="K55" s="15">
        <v>3858</v>
      </c>
      <c r="L55" s="7">
        <f t="shared" si="0"/>
        <v>1.474770642201835</v>
      </c>
      <c r="M55" s="6">
        <v>1</v>
      </c>
      <c r="N55" s="16">
        <f t="shared" si="1"/>
        <v>0.47619047619047616</v>
      </c>
      <c r="P55" s="6" t="s">
        <v>27</v>
      </c>
      <c r="R55" s="15">
        <v>2212</v>
      </c>
      <c r="S55" s="7">
        <f>R55/6846</f>
        <v>0.32310838445807771</v>
      </c>
      <c r="T55" s="6">
        <v>1</v>
      </c>
      <c r="U55" s="16">
        <f t="shared" si="6"/>
        <v>0.45662100456621008</v>
      </c>
    </row>
    <row r="56" spans="1:21" ht="24">
      <c r="I56" s="1" t="s">
        <v>320</v>
      </c>
      <c r="J56" s="1"/>
      <c r="K56" s="8">
        <v>88514</v>
      </c>
      <c r="L56" s="2">
        <f t="shared" si="0"/>
        <v>33.835626911314982</v>
      </c>
      <c r="M56" s="31">
        <v>0</v>
      </c>
      <c r="N56" s="32">
        <f t="shared" si="1"/>
        <v>0</v>
      </c>
      <c r="P56" s="1" t="s">
        <v>28</v>
      </c>
      <c r="Q56" s="1"/>
      <c r="R56" s="8">
        <v>19665</v>
      </c>
      <c r="S56" s="2">
        <f>R56/6846</f>
        <v>2.8724802804557408</v>
      </c>
      <c r="T56" s="31">
        <v>0</v>
      </c>
      <c r="U56" s="24">
        <f t="shared" si="6"/>
        <v>0</v>
      </c>
    </row>
    <row r="57" spans="1:21" ht="24">
      <c r="C57" s="6" t="s">
        <v>0</v>
      </c>
      <c r="D57" s="6" t="s">
        <v>29</v>
      </c>
      <c r="E57" s="6">
        <v>6</v>
      </c>
      <c r="F57" s="7">
        <f t="shared" si="10"/>
        <v>3.8933229511387972E-4</v>
      </c>
      <c r="I57" s="6" t="s">
        <v>56</v>
      </c>
      <c r="K57" s="15">
        <v>1697</v>
      </c>
      <c r="L57" s="7">
        <f t="shared" si="0"/>
        <v>0.6487003058103975</v>
      </c>
      <c r="M57" s="6">
        <v>1</v>
      </c>
      <c r="N57" s="16">
        <f t="shared" si="1"/>
        <v>0.47619047619047616</v>
      </c>
      <c r="P57" s="1" t="s">
        <v>87</v>
      </c>
      <c r="Q57" s="1"/>
      <c r="R57" s="1">
        <v>30705</v>
      </c>
      <c r="S57" s="2">
        <f>R57/6846</f>
        <v>4.4851007887817707</v>
      </c>
      <c r="T57" s="1">
        <v>3</v>
      </c>
      <c r="U57" s="18">
        <f t="shared" si="6"/>
        <v>1.3698630136986301</v>
      </c>
    </row>
    <row r="58" spans="1:21">
      <c r="C58" s="6" t="s">
        <v>321</v>
      </c>
      <c r="E58" s="28">
        <v>31376</v>
      </c>
      <c r="F58" s="7">
        <f t="shared" si="10"/>
        <v>2.0359483485821817</v>
      </c>
      <c r="I58" s="6" t="s">
        <v>55</v>
      </c>
      <c r="K58" s="15">
        <v>2522</v>
      </c>
      <c r="L58" s="7">
        <f t="shared" si="0"/>
        <v>0.96406727828746175</v>
      </c>
      <c r="M58" s="6">
        <v>1</v>
      </c>
      <c r="N58" s="16">
        <f t="shared" si="1"/>
        <v>0.47619047619047616</v>
      </c>
      <c r="P58" s="6" t="s">
        <v>91</v>
      </c>
      <c r="R58" s="15">
        <v>679468</v>
      </c>
      <c r="S58" s="7">
        <f>R58/6846</f>
        <v>99.250365176745547</v>
      </c>
      <c r="T58" s="6">
        <v>4</v>
      </c>
      <c r="U58" s="16">
        <f t="shared" si="6"/>
        <v>1.8264840182648403</v>
      </c>
    </row>
    <row r="59" spans="1:21">
      <c r="U59" s="16" t="str">
        <f t="shared" si="6"/>
        <v/>
      </c>
    </row>
  </sheetData>
  <mergeCells count="3">
    <mergeCell ref="B1:D1"/>
    <mergeCell ref="H1:J1"/>
    <mergeCell ref="O1:Q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39EC5-E7E6-4FFE-BE8A-E993C275D727}">
  <dimension ref="A1:W50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4" sqref="C4"/>
    </sheetView>
  </sheetViews>
  <sheetFormatPr defaultColWidth="16" defaultRowHeight="12"/>
  <cols>
    <col min="1" max="1" width="12.88671875" style="1" customWidth="1"/>
    <col min="2" max="2" width="13.88671875" style="6" customWidth="1"/>
    <col min="3" max="4" width="11.77734375" style="6" customWidth="1"/>
    <col min="5" max="5" width="7.5546875" style="6" customWidth="1"/>
    <col min="6" max="6" width="8.21875" style="7" customWidth="1"/>
    <col min="7" max="7" width="4.6640625" style="6" customWidth="1"/>
    <col min="8" max="8" width="8.33203125" style="6" customWidth="1"/>
    <col min="9" max="9" width="12.77734375" style="6" customWidth="1"/>
    <col min="10" max="10" width="10.33203125" style="6" customWidth="1"/>
    <col min="11" max="11" width="7.6640625" style="6" customWidth="1"/>
    <col min="12" max="12" width="7.5546875" style="7" customWidth="1"/>
    <col min="13" max="13" width="7.109375" style="6" customWidth="1"/>
    <col min="14" max="14" width="6.6640625" style="16" customWidth="1"/>
    <col min="15" max="15" width="7.88671875" style="6" customWidth="1"/>
    <col min="16" max="16" width="17.33203125" style="6" customWidth="1"/>
    <col min="17" max="17" width="13.109375" style="6" customWidth="1"/>
    <col min="18" max="18" width="8.5546875" style="6" customWidth="1"/>
    <col min="19" max="19" width="7.33203125" style="7" customWidth="1"/>
    <col min="20" max="20" width="5.77734375" style="21" customWidth="1"/>
    <col min="21" max="21" width="6.88671875" style="16" customWidth="1"/>
    <col min="22" max="22" width="10.5546875" style="6" customWidth="1"/>
    <col min="23" max="23" width="11.77734375" style="6" customWidth="1"/>
    <col min="24" max="16384" width="16" style="6"/>
  </cols>
  <sheetData>
    <row r="1" spans="1:23" s="1" customFormat="1">
      <c r="B1" s="45" t="s">
        <v>36</v>
      </c>
      <c r="C1" s="45"/>
      <c r="D1" s="45"/>
      <c r="F1" s="2"/>
      <c r="H1" s="45" t="s">
        <v>42</v>
      </c>
      <c r="I1" s="45"/>
      <c r="J1" s="45"/>
      <c r="L1" s="2"/>
      <c r="M1" s="6" t="s">
        <v>75</v>
      </c>
      <c r="N1" s="18" t="s">
        <v>288</v>
      </c>
      <c r="O1" s="45" t="s">
        <v>37</v>
      </c>
      <c r="P1" s="45"/>
      <c r="Q1" s="45"/>
      <c r="S1" s="2"/>
      <c r="T1" s="21" t="s">
        <v>75</v>
      </c>
      <c r="U1" s="18" t="s">
        <v>288</v>
      </c>
    </row>
    <row r="2" spans="1:23" ht="24">
      <c r="B2" s="5"/>
      <c r="C2" s="5"/>
      <c r="D2" s="5"/>
      <c r="F2" s="7" t="s">
        <v>80</v>
      </c>
      <c r="H2" s="5"/>
      <c r="I2" s="5"/>
      <c r="J2" s="5"/>
      <c r="L2" s="7" t="s">
        <v>81</v>
      </c>
      <c r="M2" s="6" t="s">
        <v>172</v>
      </c>
      <c r="O2" s="5"/>
      <c r="P2" s="5"/>
      <c r="Q2" s="5"/>
      <c r="S2" s="7" t="s">
        <v>82</v>
      </c>
      <c r="T2" s="21" t="s">
        <v>153</v>
      </c>
    </row>
    <row r="3" spans="1:23">
      <c r="A3" s="1" t="s">
        <v>325</v>
      </c>
      <c r="T3" s="6"/>
      <c r="V3" s="1" t="s">
        <v>88</v>
      </c>
      <c r="W3" s="6" t="s">
        <v>89</v>
      </c>
    </row>
    <row r="4" spans="1:23" ht="14.4">
      <c r="B4" s="6" t="s">
        <v>135</v>
      </c>
      <c r="C4" s="43" t="s">
        <v>136</v>
      </c>
      <c r="E4" s="6">
        <v>7616</v>
      </c>
      <c r="F4" s="7">
        <f>E4/15411</f>
        <v>0.49419245993121796</v>
      </c>
      <c r="I4" s="1" t="s">
        <v>159</v>
      </c>
      <c r="J4" s="8"/>
      <c r="K4" s="8">
        <v>22686</v>
      </c>
      <c r="L4" s="2">
        <f t="shared" ref="L4:L38" si="0">K4/2616</f>
        <v>8.6720183486238529</v>
      </c>
      <c r="M4" s="1">
        <v>69</v>
      </c>
      <c r="N4" s="18">
        <f>IF(M4="", "", M4/1.83)</f>
        <v>37.704918032786885</v>
      </c>
      <c r="P4" s="15" t="s">
        <v>99</v>
      </c>
      <c r="R4" s="15"/>
      <c r="T4" s="6"/>
      <c r="V4" s="42" t="s">
        <v>327</v>
      </c>
      <c r="W4" s="42" t="s">
        <v>328</v>
      </c>
    </row>
    <row r="5" spans="1:23" ht="24">
      <c r="B5" s="1" t="s">
        <v>140</v>
      </c>
      <c r="C5" s="1" t="s">
        <v>136</v>
      </c>
      <c r="D5" s="1"/>
      <c r="E5" s="1">
        <v>16864</v>
      </c>
      <c r="F5" s="2">
        <f>E5/15411</f>
        <v>1.0942833041334112</v>
      </c>
      <c r="I5" s="6" t="s">
        <v>164</v>
      </c>
      <c r="J5" s="15"/>
      <c r="K5" s="15">
        <v>1769</v>
      </c>
      <c r="L5" s="7">
        <f t="shared" si="0"/>
        <v>0.67622324159021407</v>
      </c>
      <c r="M5" s="20">
        <v>14</v>
      </c>
      <c r="N5" s="16">
        <f t="shared" ref="N5:N38" si="1">+IF(M5="", "", M5/1.83)</f>
        <v>7.6502732240437155</v>
      </c>
      <c r="T5" s="6"/>
      <c r="V5" s="6" t="s">
        <v>99</v>
      </c>
      <c r="W5" s="6" t="s">
        <v>322</v>
      </c>
    </row>
    <row r="6" spans="1:23">
      <c r="J6" s="15"/>
      <c r="K6" s="15"/>
      <c r="N6" s="16" t="str">
        <f t="shared" si="1"/>
        <v/>
      </c>
      <c r="T6" s="6"/>
      <c r="V6" s="6" t="s">
        <v>30</v>
      </c>
      <c r="W6" s="6" t="s">
        <v>326</v>
      </c>
    </row>
    <row r="7" spans="1:23">
      <c r="A7" s="1" t="s">
        <v>309</v>
      </c>
      <c r="K7" s="15"/>
      <c r="N7" s="16" t="str">
        <f t="shared" si="1"/>
        <v/>
      </c>
      <c r="T7" s="6"/>
      <c r="V7" s="3" t="s">
        <v>170</v>
      </c>
      <c r="W7" s="6" t="s">
        <v>171</v>
      </c>
    </row>
    <row r="8" spans="1:23">
      <c r="B8" s="6" t="s">
        <v>310</v>
      </c>
      <c r="C8" s="6" t="s">
        <v>136</v>
      </c>
      <c r="D8" s="6" t="s">
        <v>308</v>
      </c>
      <c r="I8" s="1" t="s">
        <v>160</v>
      </c>
      <c r="J8" s="1"/>
      <c r="K8" s="8">
        <v>5044</v>
      </c>
      <c r="L8" s="2">
        <f t="shared" ref="L8:L10" si="2">K8/2616</f>
        <v>1.9281345565749235</v>
      </c>
      <c r="M8" s="6">
        <v>6</v>
      </c>
      <c r="N8" s="16">
        <f t="shared" ref="N8:N10" si="3">+IF(M8="", "", M8/1.83)</f>
        <v>3.278688524590164</v>
      </c>
      <c r="P8" s="6" t="s">
        <v>308</v>
      </c>
      <c r="T8" s="6"/>
      <c r="V8" s="11"/>
      <c r="W8" s="6" t="s">
        <v>329</v>
      </c>
    </row>
    <row r="9" spans="1:23">
      <c r="I9" s="6" t="s">
        <v>161</v>
      </c>
      <c r="K9" s="15">
        <v>1725</v>
      </c>
      <c r="L9" s="7">
        <f t="shared" si="2"/>
        <v>0.6594036697247706</v>
      </c>
      <c r="N9" s="16" t="str">
        <f t="shared" si="3"/>
        <v/>
      </c>
      <c r="T9" s="6"/>
      <c r="V9" s="14"/>
      <c r="W9" s="6" t="s">
        <v>330</v>
      </c>
    </row>
    <row r="10" spans="1:23">
      <c r="I10" s="8" t="s">
        <v>157</v>
      </c>
      <c r="J10" s="1"/>
      <c r="K10" s="8">
        <v>6573</v>
      </c>
      <c r="L10" s="2">
        <f t="shared" si="2"/>
        <v>2.5126146788990824</v>
      </c>
      <c r="M10" s="6">
        <v>9</v>
      </c>
      <c r="N10" s="16">
        <f t="shared" si="3"/>
        <v>4.918032786885246</v>
      </c>
      <c r="T10" s="6"/>
    </row>
    <row r="11" spans="1:23">
      <c r="A11" s="1" t="s">
        <v>31</v>
      </c>
      <c r="N11" s="16" t="str">
        <f t="shared" si="1"/>
        <v/>
      </c>
      <c r="T11" s="6"/>
    </row>
    <row r="12" spans="1:23">
      <c r="B12" s="1" t="s">
        <v>3</v>
      </c>
      <c r="C12" s="8" t="s">
        <v>136</v>
      </c>
      <c r="D12" s="1"/>
      <c r="E12" s="8">
        <v>27870</v>
      </c>
      <c r="F12" s="2">
        <f t="shared" ref="F12:F13" si="4">E12/15411</f>
        <v>1.8084485108039712</v>
      </c>
      <c r="G12" s="15"/>
      <c r="H12" s="1" t="s">
        <v>70</v>
      </c>
      <c r="I12" s="8" t="s">
        <v>158</v>
      </c>
      <c r="J12" s="8"/>
      <c r="K12" s="8">
        <v>5507</v>
      </c>
      <c r="L12" s="2">
        <f>K12/2616</f>
        <v>2.1051223241590216</v>
      </c>
      <c r="N12" s="16" t="str">
        <f t="shared" si="1"/>
        <v/>
      </c>
      <c r="O12" s="1" t="s">
        <v>63</v>
      </c>
      <c r="P12" s="8" t="s">
        <v>145</v>
      </c>
      <c r="Q12" s="1"/>
      <c r="R12" s="8">
        <v>25768</v>
      </c>
      <c r="S12" s="2">
        <f t="shared" ref="S12:S16" si="5">R12/6846</f>
        <v>3.7639497516798128</v>
      </c>
      <c r="T12" s="1">
        <v>10</v>
      </c>
      <c r="U12" s="18">
        <f>IF(T12="", "", T12/1.84)</f>
        <v>5.4347826086956523</v>
      </c>
    </row>
    <row r="13" spans="1:23" ht="14.4">
      <c r="B13" s="6" t="s">
        <v>8</v>
      </c>
      <c r="C13" s="15" t="s">
        <v>136</v>
      </c>
      <c r="E13" s="15">
        <v>4101</v>
      </c>
      <c r="F13" s="7">
        <f t="shared" si="4"/>
        <v>0.26610862371033678</v>
      </c>
      <c r="G13" s="15"/>
      <c r="H13" s="2" t="s">
        <v>71</v>
      </c>
      <c r="I13" s="8" t="s">
        <v>158</v>
      </c>
      <c r="J13" s="8"/>
      <c r="K13" s="8">
        <v>3772</v>
      </c>
      <c r="L13" s="2">
        <f t="shared" si="0"/>
        <v>1.4418960244648318</v>
      </c>
      <c r="M13" s="40">
        <v>2</v>
      </c>
      <c r="N13" s="41">
        <f t="shared" si="1"/>
        <v>1.0928961748633879</v>
      </c>
      <c r="O13" s="6" t="s">
        <v>146</v>
      </c>
      <c r="P13" s="15" t="s">
        <v>145</v>
      </c>
      <c r="R13" s="15">
        <v>1921</v>
      </c>
      <c r="S13" s="7">
        <f t="shared" si="5"/>
        <v>0.2806018112766579</v>
      </c>
      <c r="T13" s="6"/>
      <c r="U13" s="18" t="str">
        <f t="shared" ref="U13:U38" si="6">IF(T13="", "", T13/1.84)</f>
        <v/>
      </c>
    </row>
    <row r="14" spans="1:23">
      <c r="E14" s="15"/>
      <c r="G14" s="15"/>
      <c r="H14" s="7"/>
      <c r="I14" s="8"/>
      <c r="J14" s="1"/>
      <c r="K14" s="8"/>
      <c r="L14" s="2"/>
      <c r="M14" s="1"/>
      <c r="N14" s="18"/>
      <c r="O14" s="6" t="s">
        <v>63</v>
      </c>
      <c r="P14" s="15" t="s">
        <v>144</v>
      </c>
      <c r="R14" s="15">
        <v>8133</v>
      </c>
      <c r="S14" s="7">
        <f t="shared" si="5"/>
        <v>1.1879929886064855</v>
      </c>
      <c r="T14" s="6"/>
      <c r="U14" s="18" t="str">
        <f t="shared" si="6"/>
        <v/>
      </c>
    </row>
    <row r="15" spans="1:23">
      <c r="A15" s="1" t="s">
        <v>90</v>
      </c>
      <c r="N15" s="16" t="str">
        <f t="shared" si="1"/>
        <v/>
      </c>
      <c r="T15" s="6"/>
      <c r="U15" s="18" t="str">
        <f t="shared" si="6"/>
        <v/>
      </c>
    </row>
    <row r="16" spans="1:23">
      <c r="B16" s="6" t="s">
        <v>77</v>
      </c>
      <c r="C16" s="6" t="s">
        <v>136</v>
      </c>
      <c r="D16" s="6" t="s">
        <v>137</v>
      </c>
      <c r="E16" s="15">
        <v>608</v>
      </c>
      <c r="F16" s="7">
        <f t="shared" ref="F16:F17" si="7">E16/15411</f>
        <v>3.9452339238206478E-2</v>
      </c>
      <c r="H16" s="6" t="s">
        <v>47</v>
      </c>
      <c r="I16" s="6" t="s">
        <v>158</v>
      </c>
      <c r="J16" s="6" t="s">
        <v>162</v>
      </c>
      <c r="K16" s="6">
        <v>83</v>
      </c>
      <c r="L16" s="7">
        <f t="shared" si="0"/>
        <v>3.1727828746177369E-2</v>
      </c>
      <c r="N16" s="16" t="str">
        <f t="shared" si="1"/>
        <v/>
      </c>
      <c r="P16" s="6" t="s">
        <v>144</v>
      </c>
      <c r="Q16" s="6" t="s">
        <v>147</v>
      </c>
      <c r="R16" s="6">
        <v>1715</v>
      </c>
      <c r="S16" s="7">
        <f t="shared" si="5"/>
        <v>0.2505112474437628</v>
      </c>
      <c r="T16" s="6">
        <v>1</v>
      </c>
      <c r="U16" s="16">
        <f t="shared" si="6"/>
        <v>0.54347826086956519</v>
      </c>
    </row>
    <row r="17" spans="1:21">
      <c r="B17" s="6" t="s">
        <v>138</v>
      </c>
      <c r="C17" s="6" t="s">
        <v>136</v>
      </c>
      <c r="D17" s="6" t="s">
        <v>139</v>
      </c>
      <c r="E17" s="6">
        <v>342</v>
      </c>
      <c r="F17" s="7">
        <f t="shared" si="7"/>
        <v>2.2191940821491143E-2</v>
      </c>
      <c r="H17" s="6" t="s">
        <v>47</v>
      </c>
      <c r="I17" s="6" t="s">
        <v>158</v>
      </c>
      <c r="J17" s="6" t="s">
        <v>163</v>
      </c>
      <c r="K17" s="6">
        <v>106</v>
      </c>
      <c r="L17" s="7">
        <f t="shared" si="0"/>
        <v>4.0519877675840976E-2</v>
      </c>
      <c r="N17" s="16" t="str">
        <f t="shared" si="1"/>
        <v/>
      </c>
      <c r="P17" s="6" t="s">
        <v>145</v>
      </c>
      <c r="Q17" s="6" t="s">
        <v>99</v>
      </c>
      <c r="T17" s="6"/>
      <c r="U17" s="18" t="str">
        <f t="shared" si="6"/>
        <v/>
      </c>
    </row>
    <row r="18" spans="1:21">
      <c r="A18" s="1" t="s">
        <v>32</v>
      </c>
      <c r="N18" s="16" t="str">
        <f t="shared" si="1"/>
        <v/>
      </c>
      <c r="T18" s="6"/>
      <c r="U18" s="18" t="str">
        <f t="shared" si="6"/>
        <v/>
      </c>
    </row>
    <row r="19" spans="1:21">
      <c r="C19" s="6" t="s">
        <v>99</v>
      </c>
      <c r="E19" s="15"/>
      <c r="I19" s="6" t="s">
        <v>99</v>
      </c>
      <c r="N19" s="16" t="str">
        <f t="shared" si="1"/>
        <v/>
      </c>
      <c r="P19" s="6" t="s">
        <v>99</v>
      </c>
      <c r="T19" s="6"/>
      <c r="U19" s="18" t="str">
        <f t="shared" si="6"/>
        <v/>
      </c>
    </row>
    <row r="20" spans="1:21">
      <c r="A20" s="1" t="s">
        <v>33</v>
      </c>
      <c r="N20" s="16" t="str">
        <f t="shared" si="1"/>
        <v/>
      </c>
      <c r="T20" s="6"/>
      <c r="U20" s="18" t="str">
        <f t="shared" si="6"/>
        <v/>
      </c>
    </row>
    <row r="21" spans="1:21">
      <c r="C21" s="6" t="s">
        <v>30</v>
      </c>
      <c r="I21" s="6" t="s">
        <v>30</v>
      </c>
      <c r="K21" s="15"/>
      <c r="N21" s="16" t="str">
        <f t="shared" si="1"/>
        <v/>
      </c>
      <c r="P21" s="6" t="s">
        <v>30</v>
      </c>
      <c r="R21" s="15"/>
      <c r="T21" s="6"/>
      <c r="U21" s="18" t="str">
        <f t="shared" si="6"/>
        <v/>
      </c>
    </row>
    <row r="22" spans="1:21">
      <c r="A22" s="1" t="s">
        <v>175</v>
      </c>
      <c r="N22" s="16" t="str">
        <f t="shared" si="1"/>
        <v/>
      </c>
      <c r="T22" s="6"/>
      <c r="U22" s="18" t="str">
        <f t="shared" si="6"/>
        <v/>
      </c>
    </row>
    <row r="23" spans="1:21">
      <c r="I23" s="1" t="s">
        <v>173</v>
      </c>
      <c r="J23" s="1"/>
      <c r="K23" s="8">
        <v>54673</v>
      </c>
      <c r="L23" s="2">
        <f t="shared" si="0"/>
        <v>20.899464831804281</v>
      </c>
      <c r="M23" s="6">
        <v>2</v>
      </c>
      <c r="N23" s="16">
        <f t="shared" si="1"/>
        <v>1.0928961748633879</v>
      </c>
      <c r="P23" s="1" t="s">
        <v>168</v>
      </c>
      <c r="Q23" s="1"/>
      <c r="R23" s="8">
        <v>123554</v>
      </c>
      <c r="S23" s="2">
        <f t="shared" ref="S23:S28" si="8">R23/6846</f>
        <v>18.047619047619047</v>
      </c>
      <c r="T23" s="6">
        <v>5</v>
      </c>
      <c r="U23" s="16">
        <f t="shared" si="6"/>
        <v>2.7173913043478262</v>
      </c>
    </row>
    <row r="24" spans="1:21">
      <c r="N24" s="16" t="str">
        <f t="shared" si="1"/>
        <v/>
      </c>
      <c r="P24" s="1" t="s">
        <v>148</v>
      </c>
      <c r="Q24" s="1"/>
      <c r="R24" s="8">
        <v>15546</v>
      </c>
      <c r="S24" s="2">
        <f t="shared" si="8"/>
        <v>2.2708150744960562</v>
      </c>
      <c r="T24" s="29">
        <v>55</v>
      </c>
      <c r="U24" s="10">
        <f t="shared" si="6"/>
        <v>29.891304347826086</v>
      </c>
    </row>
    <row r="25" spans="1:21">
      <c r="N25" s="16" t="str">
        <f t="shared" si="1"/>
        <v/>
      </c>
      <c r="P25" s="1" t="s">
        <v>149</v>
      </c>
      <c r="Q25" s="1"/>
      <c r="R25" s="8">
        <v>40358</v>
      </c>
      <c r="S25" s="2">
        <f t="shared" si="8"/>
        <v>5.8951212386795211</v>
      </c>
      <c r="T25" s="1">
        <v>20</v>
      </c>
      <c r="U25" s="18">
        <f t="shared" si="6"/>
        <v>10.869565217391305</v>
      </c>
    </row>
    <row r="26" spans="1:21">
      <c r="N26" s="16" t="str">
        <f t="shared" si="1"/>
        <v/>
      </c>
      <c r="P26" s="1" t="s">
        <v>150</v>
      </c>
      <c r="Q26" s="1"/>
      <c r="R26" s="8">
        <v>78128</v>
      </c>
      <c r="S26" s="2">
        <f t="shared" si="8"/>
        <v>11.412211510371019</v>
      </c>
      <c r="T26" s="1">
        <v>11</v>
      </c>
      <c r="U26" s="18">
        <f t="shared" si="6"/>
        <v>5.9782608695652169</v>
      </c>
    </row>
    <row r="27" spans="1:21">
      <c r="C27" s="6" t="s">
        <v>315</v>
      </c>
      <c r="E27" s="6">
        <v>1355</v>
      </c>
      <c r="F27" s="7">
        <f t="shared" ref="F27" si="9">E27/15411</f>
        <v>8.7924209979884496E-2</v>
      </c>
      <c r="N27" s="16" t="str">
        <f t="shared" si="1"/>
        <v/>
      </c>
      <c r="P27" s="6" t="s">
        <v>152</v>
      </c>
      <c r="Q27" s="15"/>
      <c r="R27" s="15">
        <v>1848</v>
      </c>
      <c r="S27" s="7">
        <f t="shared" si="8"/>
        <v>0.26993865030674846</v>
      </c>
      <c r="T27" s="6"/>
      <c r="U27" s="18" t="str">
        <f t="shared" si="6"/>
        <v/>
      </c>
    </row>
    <row r="28" spans="1:21">
      <c r="N28" s="16" t="str">
        <f t="shared" si="1"/>
        <v/>
      </c>
      <c r="P28" s="30" t="s">
        <v>155</v>
      </c>
      <c r="R28" s="15">
        <v>6211</v>
      </c>
      <c r="S28" s="7">
        <f t="shared" si="8"/>
        <v>0.90724510663160973</v>
      </c>
      <c r="T28" s="6">
        <v>2</v>
      </c>
      <c r="U28" s="16">
        <f t="shared" si="6"/>
        <v>1.0869565217391304</v>
      </c>
    </row>
    <row r="29" spans="1:21">
      <c r="A29" s="1" t="s">
        <v>38</v>
      </c>
      <c r="N29" s="16" t="str">
        <f t="shared" si="1"/>
        <v/>
      </c>
      <c r="T29" s="6"/>
      <c r="U29" s="18" t="str">
        <f t="shared" si="6"/>
        <v/>
      </c>
    </row>
    <row r="30" spans="1:21" ht="24">
      <c r="C30" s="6" t="s">
        <v>184</v>
      </c>
      <c r="F30" s="6"/>
      <c r="I30" s="6" t="s">
        <v>184</v>
      </c>
      <c r="L30" s="6"/>
      <c r="N30" s="16" t="str">
        <f t="shared" si="1"/>
        <v/>
      </c>
      <c r="P30" s="6" t="s">
        <v>184</v>
      </c>
      <c r="S30" s="6"/>
      <c r="T30" s="6"/>
      <c r="U30" s="18" t="str">
        <f t="shared" si="6"/>
        <v/>
      </c>
    </row>
    <row r="31" spans="1:21">
      <c r="A31" s="1" t="s">
        <v>16</v>
      </c>
      <c r="E31" s="15"/>
      <c r="N31" s="16" t="str">
        <f t="shared" si="1"/>
        <v/>
      </c>
      <c r="T31" s="6"/>
      <c r="U31" s="18" t="str">
        <f t="shared" si="6"/>
        <v/>
      </c>
    </row>
    <row r="32" spans="1:21" ht="24">
      <c r="C32" s="6" t="s">
        <v>184</v>
      </c>
      <c r="E32" s="15"/>
      <c r="I32" s="6" t="s">
        <v>184</v>
      </c>
      <c r="N32" s="16" t="str">
        <f t="shared" si="1"/>
        <v/>
      </c>
      <c r="P32" s="6" t="s">
        <v>184</v>
      </c>
      <c r="T32" s="6"/>
      <c r="U32" s="18" t="str">
        <f t="shared" si="6"/>
        <v/>
      </c>
    </row>
    <row r="33" spans="1:21">
      <c r="A33" s="1" t="s">
        <v>289</v>
      </c>
      <c r="E33" s="15"/>
      <c r="T33" s="6"/>
      <c r="U33" s="18"/>
    </row>
    <row r="34" spans="1:21">
      <c r="C34" s="6" t="s">
        <v>302</v>
      </c>
      <c r="E34" s="15">
        <v>285</v>
      </c>
      <c r="F34" s="7">
        <f t="shared" ref="F34:F40" si="10">E34/15411</f>
        <v>1.8493284017909284E-2</v>
      </c>
      <c r="I34" s="6" t="s">
        <v>301</v>
      </c>
      <c r="K34" s="6">
        <v>18</v>
      </c>
      <c r="T34" s="6"/>
      <c r="U34" s="18"/>
    </row>
    <row r="35" spans="1:21">
      <c r="A35" s="1" t="s">
        <v>40</v>
      </c>
      <c r="E35" s="15"/>
      <c r="N35" s="16" t="str">
        <f t="shared" si="1"/>
        <v/>
      </c>
      <c r="T35" s="6"/>
      <c r="U35" s="18" t="str">
        <f t="shared" si="6"/>
        <v/>
      </c>
    </row>
    <row r="36" spans="1:21" ht="24">
      <c r="C36" s="6" t="s">
        <v>141</v>
      </c>
      <c r="D36" s="15"/>
      <c r="E36" s="15">
        <v>9361</v>
      </c>
      <c r="F36" s="7">
        <f t="shared" si="10"/>
        <v>0.60742326909350464</v>
      </c>
      <c r="I36" s="6" t="s">
        <v>166</v>
      </c>
      <c r="K36" s="15">
        <v>2302</v>
      </c>
      <c r="L36" s="7">
        <f t="shared" si="0"/>
        <v>0.87996941896024461</v>
      </c>
      <c r="M36" s="6">
        <v>2</v>
      </c>
      <c r="N36" s="16">
        <f t="shared" si="1"/>
        <v>1.0928961748633879</v>
      </c>
      <c r="P36" s="6" t="s">
        <v>151</v>
      </c>
      <c r="R36" s="6">
        <v>643</v>
      </c>
      <c r="S36" s="7">
        <f>R36/6846</f>
        <v>9.3923458954133801E-2</v>
      </c>
      <c r="T36" s="6">
        <v>2</v>
      </c>
      <c r="U36" s="16">
        <f t="shared" si="6"/>
        <v>1.0869565217391304</v>
      </c>
    </row>
    <row r="37" spans="1:21" ht="24">
      <c r="C37" s="6" t="s">
        <v>142</v>
      </c>
      <c r="E37" s="6">
        <v>1189</v>
      </c>
      <c r="F37" s="7">
        <f t="shared" si="10"/>
        <v>7.71526831484005E-2</v>
      </c>
      <c r="I37" s="1" t="s">
        <v>165</v>
      </c>
      <c r="J37" s="1"/>
      <c r="K37" s="8">
        <v>16212</v>
      </c>
      <c r="L37" s="2">
        <f t="shared" si="0"/>
        <v>6.1972477064220186</v>
      </c>
      <c r="M37" s="1">
        <v>4</v>
      </c>
      <c r="N37" s="16">
        <f t="shared" si="1"/>
        <v>2.1857923497267757</v>
      </c>
      <c r="P37" s="1" t="s">
        <v>311</v>
      </c>
      <c r="Q37" s="1"/>
      <c r="R37" s="8">
        <v>148574</v>
      </c>
      <c r="S37" s="2">
        <f>R37/6846</f>
        <v>21.702307917031842</v>
      </c>
      <c r="T37" s="1">
        <v>6</v>
      </c>
      <c r="U37" s="16">
        <f t="shared" si="6"/>
        <v>3.2608695652173911</v>
      </c>
    </row>
    <row r="38" spans="1:21" ht="24">
      <c r="C38" s="6" t="s">
        <v>143</v>
      </c>
      <c r="E38" s="6">
        <v>2375</v>
      </c>
      <c r="F38" s="7">
        <f t="shared" si="10"/>
        <v>0.15411070014924405</v>
      </c>
      <c r="I38" s="6" t="s">
        <v>167</v>
      </c>
      <c r="K38" s="15">
        <v>3449</v>
      </c>
      <c r="L38" s="7">
        <f t="shared" si="0"/>
        <v>1.3184250764525993</v>
      </c>
      <c r="M38" s="6">
        <v>5</v>
      </c>
      <c r="N38" s="16">
        <f t="shared" si="1"/>
        <v>2.7322404371584699</v>
      </c>
      <c r="R38" s="15"/>
      <c r="T38" s="6"/>
      <c r="U38" s="18" t="str">
        <f t="shared" si="6"/>
        <v/>
      </c>
    </row>
    <row r="39" spans="1:21">
      <c r="C39" s="1" t="s">
        <v>169</v>
      </c>
      <c r="D39" s="1"/>
      <c r="E39" s="8">
        <v>40743</v>
      </c>
      <c r="F39" s="2">
        <f t="shared" si="10"/>
        <v>2.6437609499708001</v>
      </c>
      <c r="T39" s="6"/>
    </row>
    <row r="40" spans="1:21">
      <c r="C40" s="6" t="s">
        <v>136</v>
      </c>
      <c r="D40" s="15" t="s">
        <v>29</v>
      </c>
      <c r="E40" s="15">
        <v>35</v>
      </c>
      <c r="F40" s="7">
        <f t="shared" si="10"/>
        <v>2.2711050548309647E-3</v>
      </c>
      <c r="R40" s="15"/>
      <c r="T40" s="6"/>
    </row>
    <row r="41" spans="1:21">
      <c r="T41" s="6"/>
    </row>
    <row r="42" spans="1:21">
      <c r="T42" s="6"/>
    </row>
    <row r="43" spans="1:21">
      <c r="T43" s="6"/>
    </row>
    <row r="44" spans="1:21">
      <c r="T44" s="6"/>
    </row>
    <row r="45" spans="1:21">
      <c r="T45" s="6"/>
    </row>
    <row r="46" spans="1:21">
      <c r="T46" s="6"/>
    </row>
    <row r="47" spans="1:21">
      <c r="T47" s="6"/>
    </row>
    <row r="48" spans="1:21">
      <c r="T48" s="6"/>
    </row>
    <row r="49" spans="20:20">
      <c r="T49" s="6"/>
    </row>
    <row r="50" spans="20:20">
      <c r="T50" s="6"/>
    </row>
  </sheetData>
  <mergeCells count="3">
    <mergeCell ref="B1:D1"/>
    <mergeCell ref="H1:J1"/>
    <mergeCell ref="O1:Q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BE4CA-5ADE-4785-B9F7-72F8BE4D3A20}">
  <dimension ref="A1:W5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4" sqref="C4"/>
    </sheetView>
  </sheetViews>
  <sheetFormatPr defaultColWidth="16" defaultRowHeight="12"/>
  <cols>
    <col min="1" max="1" width="13.44140625" style="1" customWidth="1"/>
    <col min="2" max="2" width="9" style="6" customWidth="1"/>
    <col min="3" max="3" width="9.5546875" style="6" customWidth="1"/>
    <col min="4" max="4" width="11.21875" style="6" customWidth="1"/>
    <col min="5" max="5" width="7.5546875" style="6" customWidth="1"/>
    <col min="6" max="6" width="6.44140625" style="7" customWidth="1"/>
    <col min="7" max="7" width="2.21875" style="6" customWidth="1"/>
    <col min="8" max="8" width="8.109375" style="6" customWidth="1"/>
    <col min="9" max="9" width="11.21875" style="6" customWidth="1"/>
    <col min="10" max="10" width="10.33203125" style="6" customWidth="1"/>
    <col min="11" max="11" width="8.33203125" style="6" customWidth="1"/>
    <col min="12" max="12" width="6.33203125" style="7" customWidth="1"/>
    <col min="13" max="13" width="6.6640625" style="3" customWidth="1"/>
    <col min="14" max="14" width="7" style="16" customWidth="1"/>
    <col min="15" max="15" width="8.21875" style="6" customWidth="1"/>
    <col min="16" max="16" width="10.5546875" style="6" customWidth="1"/>
    <col min="17" max="17" width="12.109375" style="6" customWidth="1"/>
    <col min="18" max="18" width="8.5546875" style="6" customWidth="1"/>
    <col min="19" max="19" width="7.33203125" style="7" customWidth="1"/>
    <col min="20" max="20" width="5.44140625" style="4" customWidth="1"/>
    <col min="21" max="21" width="5.33203125" style="16" customWidth="1"/>
    <col min="22" max="22" width="10.5546875" style="6" customWidth="1"/>
    <col min="23" max="23" width="11.77734375" style="6" customWidth="1"/>
    <col min="24" max="16384" width="16" style="6"/>
  </cols>
  <sheetData>
    <row r="1" spans="1:23" s="1" customFormat="1">
      <c r="B1" s="45" t="s">
        <v>36</v>
      </c>
      <c r="C1" s="45"/>
      <c r="D1" s="45"/>
      <c r="F1" s="2"/>
      <c r="H1" s="45" t="s">
        <v>42</v>
      </c>
      <c r="I1" s="45"/>
      <c r="J1" s="45"/>
      <c r="L1" s="2"/>
      <c r="M1" s="3" t="s">
        <v>75</v>
      </c>
      <c r="N1" s="18" t="s">
        <v>288</v>
      </c>
      <c r="O1" s="45" t="s">
        <v>37</v>
      </c>
      <c r="P1" s="45"/>
      <c r="Q1" s="45"/>
      <c r="S1" s="2"/>
      <c r="T1" s="4" t="s">
        <v>75</v>
      </c>
      <c r="U1" s="18" t="s">
        <v>288</v>
      </c>
    </row>
    <row r="2" spans="1:23" ht="24">
      <c r="B2" s="5"/>
      <c r="C2" s="5"/>
      <c r="D2" s="5"/>
      <c r="F2" s="7" t="s">
        <v>80</v>
      </c>
      <c r="H2" s="5"/>
      <c r="I2" s="5"/>
      <c r="J2" s="5"/>
      <c r="L2" s="7" t="s">
        <v>81</v>
      </c>
      <c r="M2" s="3" t="s">
        <v>259</v>
      </c>
      <c r="O2" s="5"/>
      <c r="P2" s="5"/>
      <c r="Q2" s="5"/>
      <c r="S2" s="7" t="s">
        <v>82</v>
      </c>
      <c r="T2" s="4" t="s">
        <v>199</v>
      </c>
    </row>
    <row r="3" spans="1:23">
      <c r="A3" s="1" t="s">
        <v>325</v>
      </c>
      <c r="T3" s="3"/>
      <c r="V3" s="1" t="s">
        <v>88</v>
      </c>
      <c r="W3" s="6" t="s">
        <v>89</v>
      </c>
    </row>
    <row r="4" spans="1:23" ht="14.4">
      <c r="B4" s="1" t="s">
        <v>176</v>
      </c>
      <c r="C4" s="43" t="s">
        <v>177</v>
      </c>
      <c r="D4" s="1"/>
      <c r="E4" s="1">
        <v>11504</v>
      </c>
      <c r="F4" s="7">
        <f>E4/15411</f>
        <v>0.74647978716501195</v>
      </c>
      <c r="I4" s="6" t="s">
        <v>200</v>
      </c>
      <c r="J4" s="15"/>
      <c r="K4" s="15">
        <v>2335</v>
      </c>
      <c r="L4" s="7">
        <f t="shared" ref="L4:L44" si="0">K4/2616</f>
        <v>0.89258409785932724</v>
      </c>
      <c r="M4" s="33">
        <v>4</v>
      </c>
      <c r="N4" s="13">
        <f>IF(M4="", "", M4/0.25)</f>
        <v>16</v>
      </c>
      <c r="P4" s="15" t="s">
        <v>99</v>
      </c>
      <c r="R4" s="15"/>
      <c r="T4" s="3"/>
      <c r="V4" s="42" t="s">
        <v>327</v>
      </c>
      <c r="W4" s="42" t="s">
        <v>328</v>
      </c>
    </row>
    <row r="5" spans="1:23">
      <c r="I5" s="1" t="s">
        <v>210</v>
      </c>
      <c r="J5" s="8"/>
      <c r="K5" s="8">
        <v>10619</v>
      </c>
      <c r="L5" s="2">
        <f t="shared" si="0"/>
        <v>4.0592507645259941</v>
      </c>
      <c r="M5" s="3">
        <v>1</v>
      </c>
      <c r="N5" s="16">
        <f t="shared" ref="N5:N44" si="1">IF(M5="", "", M5/0.25)</f>
        <v>4</v>
      </c>
      <c r="T5" s="3"/>
      <c r="V5" s="6" t="s">
        <v>99</v>
      </c>
      <c r="W5" s="6" t="s">
        <v>322</v>
      </c>
    </row>
    <row r="6" spans="1:23">
      <c r="A6" s="1" t="s">
        <v>309</v>
      </c>
      <c r="K6" s="15"/>
      <c r="N6" s="16" t="str">
        <f t="shared" si="1"/>
        <v/>
      </c>
      <c r="T6" s="3"/>
      <c r="V6" s="6" t="s">
        <v>30</v>
      </c>
      <c r="W6" s="6" t="s">
        <v>326</v>
      </c>
    </row>
    <row r="7" spans="1:23">
      <c r="B7" s="6" t="s">
        <v>304</v>
      </c>
      <c r="C7" s="6" t="s">
        <v>177</v>
      </c>
      <c r="E7" s="6">
        <v>191</v>
      </c>
      <c r="F7" s="7">
        <f>E7/15411</f>
        <v>1.2393744727791837E-2</v>
      </c>
      <c r="H7" s="6" t="s">
        <v>304</v>
      </c>
      <c r="I7" s="6" t="s">
        <v>205</v>
      </c>
      <c r="K7" s="15">
        <v>1671</v>
      </c>
      <c r="L7" s="7">
        <f t="shared" si="0"/>
        <v>0.63876146788990829</v>
      </c>
      <c r="O7" s="6" t="s">
        <v>304</v>
      </c>
      <c r="P7" s="6" t="s">
        <v>187</v>
      </c>
      <c r="R7" s="6">
        <v>218</v>
      </c>
      <c r="S7" s="7">
        <f t="shared" ref="S7:S10" si="2">R7/6846</f>
        <v>3.1843412211510373E-2</v>
      </c>
      <c r="T7" s="3"/>
      <c r="V7" s="3" t="s">
        <v>170</v>
      </c>
      <c r="W7" s="6" t="s">
        <v>171</v>
      </c>
    </row>
    <row r="8" spans="1:23">
      <c r="B8" s="6" t="s">
        <v>305</v>
      </c>
      <c r="C8" s="6" t="s">
        <v>177</v>
      </c>
      <c r="E8" s="6">
        <v>23</v>
      </c>
      <c r="F8" s="7">
        <f t="shared" ref="F8:F10" si="3">E8/15411</f>
        <v>1.4924404646032056E-3</v>
      </c>
      <c r="H8" s="6" t="s">
        <v>305</v>
      </c>
      <c r="I8" s="6" t="s">
        <v>205</v>
      </c>
      <c r="K8" s="15">
        <v>1737</v>
      </c>
      <c r="L8" s="7">
        <f t="shared" si="0"/>
        <v>0.66399082568807344</v>
      </c>
      <c r="O8" s="6" t="s">
        <v>305</v>
      </c>
      <c r="P8" s="6" t="s">
        <v>187</v>
      </c>
      <c r="R8" s="6">
        <v>58</v>
      </c>
      <c r="S8" s="7">
        <f t="shared" si="2"/>
        <v>8.4721004966403744E-3</v>
      </c>
      <c r="T8" s="3"/>
      <c r="V8" s="11"/>
      <c r="W8" s="6" t="s">
        <v>329</v>
      </c>
    </row>
    <row r="9" spans="1:23">
      <c r="B9" s="6" t="s">
        <v>306</v>
      </c>
      <c r="C9" s="6" t="s">
        <v>177</v>
      </c>
      <c r="E9" s="6">
        <v>25</v>
      </c>
      <c r="F9" s="7">
        <f t="shared" si="3"/>
        <v>1.622217896307832E-3</v>
      </c>
      <c r="H9" s="6" t="s">
        <v>306</v>
      </c>
      <c r="I9" s="6" t="s">
        <v>205</v>
      </c>
      <c r="K9" s="15">
        <v>215</v>
      </c>
      <c r="L9" s="7">
        <f t="shared" si="0"/>
        <v>8.2186544342507648E-2</v>
      </c>
      <c r="O9" s="6" t="s">
        <v>306</v>
      </c>
      <c r="P9" s="6" t="s">
        <v>187</v>
      </c>
      <c r="R9" s="6">
        <v>455</v>
      </c>
      <c r="S9" s="7">
        <f t="shared" si="2"/>
        <v>6.646216768916155E-2</v>
      </c>
      <c r="T9" s="3"/>
      <c r="V9" s="14"/>
      <c r="W9" s="6" t="s">
        <v>330</v>
      </c>
    </row>
    <row r="10" spans="1:23">
      <c r="B10" s="6" t="s">
        <v>307</v>
      </c>
      <c r="C10" s="6" t="s">
        <v>177</v>
      </c>
      <c r="E10" s="6">
        <v>0</v>
      </c>
      <c r="F10" s="7">
        <f t="shared" si="3"/>
        <v>0</v>
      </c>
      <c r="H10" s="6" t="s">
        <v>307</v>
      </c>
      <c r="I10" s="6" t="s">
        <v>205</v>
      </c>
      <c r="K10" s="15">
        <v>2</v>
      </c>
      <c r="L10" s="7">
        <f t="shared" si="0"/>
        <v>7.6452599388379206E-4</v>
      </c>
      <c r="O10" s="6" t="s">
        <v>307</v>
      </c>
      <c r="P10" s="6" t="s">
        <v>187</v>
      </c>
      <c r="R10" s="6">
        <v>122</v>
      </c>
      <c r="S10" s="7">
        <f t="shared" si="2"/>
        <v>1.7820625182588371E-2</v>
      </c>
      <c r="T10" s="3"/>
    </row>
    <row r="11" spans="1:23">
      <c r="I11" s="6" t="s">
        <v>206</v>
      </c>
      <c r="J11" s="15"/>
      <c r="K11" s="15">
        <v>1675</v>
      </c>
      <c r="L11" s="7">
        <f t="shared" si="0"/>
        <v>0.64029051987767582</v>
      </c>
      <c r="M11" s="3">
        <v>1</v>
      </c>
      <c r="N11" s="16">
        <f t="shared" si="1"/>
        <v>4</v>
      </c>
      <c r="T11" s="3"/>
    </row>
    <row r="12" spans="1:23">
      <c r="I12" s="1" t="s">
        <v>209</v>
      </c>
      <c r="J12" s="1"/>
      <c r="K12" s="8">
        <v>40675</v>
      </c>
      <c r="L12" s="2">
        <f t="shared" si="0"/>
        <v>15.548547400611621</v>
      </c>
      <c r="M12" s="3">
        <v>3</v>
      </c>
      <c r="N12" s="18">
        <f t="shared" si="1"/>
        <v>12</v>
      </c>
      <c r="T12" s="3"/>
    </row>
    <row r="13" spans="1:23">
      <c r="A13" s="1" t="s">
        <v>31</v>
      </c>
      <c r="N13" s="16" t="str">
        <f t="shared" si="1"/>
        <v/>
      </c>
      <c r="T13" s="3"/>
    </row>
    <row r="14" spans="1:23">
      <c r="B14" s="1" t="s">
        <v>3</v>
      </c>
      <c r="C14" s="8" t="s">
        <v>177</v>
      </c>
      <c r="D14" s="1"/>
      <c r="E14" s="8">
        <v>7807</v>
      </c>
      <c r="F14" s="2">
        <f t="shared" ref="F14:F44" si="4">E14/15411</f>
        <v>0.50658620465900983</v>
      </c>
      <c r="G14" s="15"/>
      <c r="H14" s="6" t="s">
        <v>71</v>
      </c>
      <c r="I14" s="15" t="s">
        <v>201</v>
      </c>
      <c r="J14" s="15"/>
      <c r="K14" s="15">
        <v>1863</v>
      </c>
      <c r="L14" s="7">
        <f t="shared" si="0"/>
        <v>0.71215596330275233</v>
      </c>
      <c r="M14" s="3">
        <v>1</v>
      </c>
      <c r="N14" s="16">
        <f t="shared" si="1"/>
        <v>4</v>
      </c>
      <c r="O14" s="1" t="s">
        <v>63</v>
      </c>
      <c r="P14" s="8" t="s">
        <v>187</v>
      </c>
      <c r="Q14" s="1"/>
      <c r="R14" s="8">
        <v>8655</v>
      </c>
      <c r="S14" s="2">
        <f t="shared" ref="S14:S44" si="5">R14/6846</f>
        <v>1.2642418930762489</v>
      </c>
      <c r="T14" s="17">
        <v>2</v>
      </c>
      <c r="U14" s="34">
        <f>IF(T14="", "", T14/0.26)</f>
        <v>7.6923076923076916</v>
      </c>
    </row>
    <row r="15" spans="1:23">
      <c r="B15" s="6" t="s">
        <v>8</v>
      </c>
      <c r="C15" s="15" t="s">
        <v>177</v>
      </c>
      <c r="E15" s="15">
        <v>2043</v>
      </c>
      <c r="F15" s="7">
        <f t="shared" si="4"/>
        <v>0.13256764648627603</v>
      </c>
      <c r="G15" s="15"/>
      <c r="H15" s="7" t="s">
        <v>70</v>
      </c>
      <c r="I15" s="15" t="s">
        <v>201</v>
      </c>
      <c r="J15" s="15"/>
      <c r="K15" s="15">
        <v>1223</v>
      </c>
      <c r="L15" s="7">
        <f t="shared" si="0"/>
        <v>0.46750764525993882</v>
      </c>
      <c r="N15" s="16" t="str">
        <f t="shared" si="1"/>
        <v/>
      </c>
      <c r="O15" s="6" t="s">
        <v>186</v>
      </c>
      <c r="P15" s="15" t="s">
        <v>187</v>
      </c>
      <c r="R15" s="15">
        <v>3109</v>
      </c>
      <c r="S15" s="7">
        <f t="shared" si="5"/>
        <v>0.45413380075956761</v>
      </c>
      <c r="T15" s="3"/>
      <c r="U15" s="34" t="str">
        <f t="shared" ref="U15:U44" si="6">IF(T15="", "", T15/0.26)</f>
        <v/>
      </c>
    </row>
    <row r="16" spans="1:23">
      <c r="E16" s="15"/>
      <c r="G16" s="15"/>
      <c r="H16" s="2" t="s">
        <v>71</v>
      </c>
      <c r="I16" s="8" t="s">
        <v>205</v>
      </c>
      <c r="J16" s="1"/>
      <c r="K16" s="8">
        <v>14461</v>
      </c>
      <c r="L16" s="2">
        <f t="shared" si="0"/>
        <v>5.5279051987767582</v>
      </c>
      <c r="M16" s="23">
        <v>0</v>
      </c>
      <c r="N16" s="24">
        <f t="shared" si="1"/>
        <v>0</v>
      </c>
      <c r="O16" s="1" t="s">
        <v>220</v>
      </c>
      <c r="P16" s="8" t="s">
        <v>286</v>
      </c>
      <c r="Q16" s="1"/>
      <c r="R16" s="8">
        <v>110224</v>
      </c>
      <c r="S16" s="2">
        <f t="shared" si="5"/>
        <v>16.10049664037394</v>
      </c>
      <c r="T16" s="20"/>
      <c r="U16" s="20"/>
    </row>
    <row r="17" spans="1:21">
      <c r="E17" s="15"/>
      <c r="G17" s="15"/>
      <c r="H17" s="2" t="s">
        <v>70</v>
      </c>
      <c r="I17" s="8" t="s">
        <v>205</v>
      </c>
      <c r="J17" s="1"/>
      <c r="K17" s="8">
        <v>11620</v>
      </c>
      <c r="L17" s="2">
        <f t="shared" si="0"/>
        <v>4.4418960244648318</v>
      </c>
      <c r="M17" s="23">
        <v>0</v>
      </c>
      <c r="N17" s="24">
        <f t="shared" si="1"/>
        <v>0</v>
      </c>
      <c r="R17" s="15"/>
      <c r="T17" s="3"/>
      <c r="U17" s="34" t="str">
        <f t="shared" si="6"/>
        <v/>
      </c>
    </row>
    <row r="18" spans="1:21">
      <c r="E18" s="15"/>
      <c r="G18" s="15"/>
      <c r="H18" s="7" t="s">
        <v>73</v>
      </c>
      <c r="I18" s="15" t="s">
        <v>205</v>
      </c>
      <c r="K18" s="15">
        <v>5805</v>
      </c>
      <c r="L18" s="7">
        <f t="shared" si="0"/>
        <v>2.2190366972477062</v>
      </c>
      <c r="N18" s="16" t="str">
        <f t="shared" si="1"/>
        <v/>
      </c>
      <c r="R18" s="15"/>
      <c r="T18" s="3"/>
      <c r="U18" s="34" t="str">
        <f t="shared" si="6"/>
        <v/>
      </c>
    </row>
    <row r="19" spans="1:21">
      <c r="A19" s="1" t="s">
        <v>90</v>
      </c>
      <c r="N19" s="16" t="str">
        <f t="shared" si="1"/>
        <v/>
      </c>
      <c r="T19" s="3"/>
      <c r="U19" s="34" t="str">
        <f t="shared" si="6"/>
        <v/>
      </c>
    </row>
    <row r="20" spans="1:21" ht="24">
      <c r="C20" s="6" t="s">
        <v>177</v>
      </c>
      <c r="D20" s="6" t="s">
        <v>178</v>
      </c>
      <c r="E20" s="15">
        <v>446</v>
      </c>
      <c r="F20" s="7">
        <f t="shared" si="4"/>
        <v>2.8940367270131724E-2</v>
      </c>
      <c r="I20" s="6" t="s">
        <v>99</v>
      </c>
      <c r="J20" s="3"/>
      <c r="K20" s="3"/>
      <c r="N20" s="16" t="str">
        <f t="shared" si="1"/>
        <v/>
      </c>
      <c r="P20" s="6" t="s">
        <v>187</v>
      </c>
      <c r="Q20" s="6" t="s">
        <v>188</v>
      </c>
      <c r="R20" s="6">
        <v>414</v>
      </c>
      <c r="S20" s="7">
        <f t="shared" si="5"/>
        <v>6.0473269062226116E-2</v>
      </c>
      <c r="T20" s="33">
        <v>4</v>
      </c>
      <c r="U20" s="35">
        <f t="shared" si="6"/>
        <v>15.384615384615383</v>
      </c>
    </row>
    <row r="21" spans="1:21">
      <c r="A21" s="1" t="s">
        <v>32</v>
      </c>
      <c r="N21" s="16" t="str">
        <f t="shared" si="1"/>
        <v/>
      </c>
      <c r="T21" s="3"/>
      <c r="U21" s="34" t="str">
        <f t="shared" si="6"/>
        <v/>
      </c>
    </row>
    <row r="22" spans="1:21">
      <c r="C22" s="6" t="s">
        <v>177</v>
      </c>
      <c r="D22" s="6" t="s">
        <v>179</v>
      </c>
      <c r="E22" s="15">
        <v>531</v>
      </c>
      <c r="F22" s="7">
        <f t="shared" si="4"/>
        <v>3.445590811757835E-2</v>
      </c>
      <c r="I22" s="6" t="s">
        <v>201</v>
      </c>
      <c r="J22" s="6" t="s">
        <v>202</v>
      </c>
      <c r="K22" s="6">
        <v>215</v>
      </c>
      <c r="L22" s="7">
        <f t="shared" si="0"/>
        <v>8.2186544342507648E-2</v>
      </c>
      <c r="N22" s="16" t="str">
        <f t="shared" si="1"/>
        <v/>
      </c>
      <c r="P22" s="6" t="s">
        <v>187</v>
      </c>
      <c r="Q22" s="6" t="s">
        <v>189</v>
      </c>
      <c r="R22" s="15">
        <v>1480</v>
      </c>
      <c r="S22" s="7">
        <f t="shared" si="5"/>
        <v>0.21618463336254748</v>
      </c>
      <c r="T22" s="3"/>
      <c r="U22" s="34" t="str">
        <f t="shared" si="6"/>
        <v/>
      </c>
    </row>
    <row r="23" spans="1:21">
      <c r="C23" s="6" t="s">
        <v>177</v>
      </c>
      <c r="D23" s="6" t="s">
        <v>180</v>
      </c>
      <c r="E23" s="15">
        <v>372</v>
      </c>
      <c r="F23" s="7">
        <f t="shared" si="4"/>
        <v>2.4138602297060541E-2</v>
      </c>
      <c r="I23" s="6" t="s">
        <v>201</v>
      </c>
      <c r="J23" s="6" t="s">
        <v>203</v>
      </c>
      <c r="K23" s="6">
        <v>197</v>
      </c>
      <c r="L23" s="7">
        <f t="shared" si="0"/>
        <v>7.5305810397553519E-2</v>
      </c>
      <c r="N23" s="16" t="str">
        <f t="shared" si="1"/>
        <v/>
      </c>
      <c r="P23" s="6" t="s">
        <v>187</v>
      </c>
      <c r="Q23" s="6" t="s">
        <v>191</v>
      </c>
      <c r="R23" s="6">
        <v>588</v>
      </c>
      <c r="S23" s="7">
        <f t="shared" si="5"/>
        <v>8.5889570552147243E-2</v>
      </c>
      <c r="T23" s="3"/>
      <c r="U23" s="34" t="str">
        <f t="shared" si="6"/>
        <v/>
      </c>
    </row>
    <row r="24" spans="1:21">
      <c r="B24" s="6" t="s">
        <v>181</v>
      </c>
      <c r="C24" s="6" t="s">
        <v>177</v>
      </c>
      <c r="E24" s="15">
        <v>462</v>
      </c>
      <c r="F24" s="7">
        <f t="shared" si="4"/>
        <v>2.9978586723768737E-2</v>
      </c>
      <c r="H24" s="6" t="s">
        <v>204</v>
      </c>
      <c r="I24" s="6" t="s">
        <v>201</v>
      </c>
      <c r="K24" s="15">
        <v>111</v>
      </c>
      <c r="L24" s="7">
        <f t="shared" si="0"/>
        <v>4.2431192660550461E-2</v>
      </c>
      <c r="N24" s="16" t="str">
        <f t="shared" si="1"/>
        <v/>
      </c>
      <c r="P24" s="6" t="s">
        <v>187</v>
      </c>
      <c r="Q24" s="6" t="s">
        <v>190</v>
      </c>
      <c r="R24" s="6">
        <v>447</v>
      </c>
      <c r="S24" s="7">
        <f t="shared" si="5"/>
        <v>6.5293602103418058E-2</v>
      </c>
      <c r="T24" s="3"/>
      <c r="U24" s="34" t="str">
        <f t="shared" si="6"/>
        <v/>
      </c>
    </row>
    <row r="25" spans="1:21">
      <c r="E25" s="15"/>
      <c r="I25" s="6" t="s">
        <v>205</v>
      </c>
      <c r="J25" s="6" t="s">
        <v>203</v>
      </c>
      <c r="K25" s="6">
        <v>570</v>
      </c>
      <c r="L25" s="7">
        <f t="shared" si="0"/>
        <v>0.21788990825688073</v>
      </c>
      <c r="N25" s="16" t="str">
        <f t="shared" si="1"/>
        <v/>
      </c>
      <c r="O25" s="6" t="s">
        <v>192</v>
      </c>
      <c r="P25" s="6" t="s">
        <v>187</v>
      </c>
      <c r="R25" s="6">
        <v>320</v>
      </c>
      <c r="S25" s="7">
        <f t="shared" si="5"/>
        <v>4.6742623429739998E-2</v>
      </c>
      <c r="T25" s="3"/>
      <c r="U25" s="34" t="str">
        <f t="shared" si="6"/>
        <v/>
      </c>
    </row>
    <row r="26" spans="1:21">
      <c r="N26" s="16" t="str">
        <f t="shared" si="1"/>
        <v/>
      </c>
      <c r="O26" s="6" t="s">
        <v>193</v>
      </c>
      <c r="P26" s="6" t="s">
        <v>187</v>
      </c>
      <c r="R26" s="6">
        <v>281</v>
      </c>
      <c r="S26" s="7">
        <f t="shared" si="5"/>
        <v>4.104586619924043E-2</v>
      </c>
      <c r="T26" s="3"/>
      <c r="U26" s="34" t="str">
        <f t="shared" si="6"/>
        <v/>
      </c>
    </row>
    <row r="27" spans="1:21">
      <c r="A27" s="1" t="s">
        <v>33</v>
      </c>
      <c r="N27" s="16" t="str">
        <f t="shared" si="1"/>
        <v/>
      </c>
      <c r="T27" s="3"/>
      <c r="U27" s="34" t="str">
        <f t="shared" si="6"/>
        <v/>
      </c>
    </row>
    <row r="28" spans="1:21">
      <c r="C28" s="36" t="s">
        <v>182</v>
      </c>
      <c r="D28" s="1"/>
      <c r="E28" s="36">
        <v>26355</v>
      </c>
      <c r="F28" s="2">
        <f t="shared" si="4"/>
        <v>1.7101421062877165</v>
      </c>
      <c r="I28" s="37" t="s">
        <v>280</v>
      </c>
      <c r="K28" s="15">
        <v>707</v>
      </c>
      <c r="L28" s="7">
        <f t="shared" si="0"/>
        <v>0.27025993883792049</v>
      </c>
      <c r="N28" s="16" t="str">
        <f t="shared" si="1"/>
        <v/>
      </c>
      <c r="P28" s="1" t="s">
        <v>195</v>
      </c>
      <c r="Q28" s="1"/>
      <c r="R28" s="36">
        <v>8047</v>
      </c>
      <c r="S28" s="2">
        <f t="shared" si="5"/>
        <v>1.175430908559743</v>
      </c>
      <c r="T28" s="3">
        <v>1</v>
      </c>
      <c r="U28" s="38">
        <f t="shared" si="6"/>
        <v>3.8461538461538458</v>
      </c>
    </row>
    <row r="29" spans="1:21">
      <c r="C29" s="39" t="s">
        <v>316</v>
      </c>
      <c r="D29" s="1"/>
      <c r="E29" s="28">
        <v>8378</v>
      </c>
      <c r="F29" s="7">
        <f t="shared" si="4"/>
        <v>0.54363766141068071</v>
      </c>
      <c r="I29" s="37"/>
      <c r="K29" s="15"/>
      <c r="R29" s="39"/>
      <c r="T29" s="3"/>
      <c r="U29" s="38"/>
    </row>
    <row r="30" spans="1:21">
      <c r="C30" s="6" t="s">
        <v>183</v>
      </c>
      <c r="E30" s="15">
        <v>3441</v>
      </c>
      <c r="F30" s="7">
        <f t="shared" si="4"/>
        <v>0.22328207124780999</v>
      </c>
      <c r="K30" s="15"/>
      <c r="N30" s="16" t="str">
        <f t="shared" si="1"/>
        <v/>
      </c>
      <c r="P30" s="6" t="s">
        <v>196</v>
      </c>
      <c r="R30" s="39">
        <v>5249</v>
      </c>
      <c r="S30" s="7">
        <f t="shared" si="5"/>
        <v>0.76672509494595387</v>
      </c>
      <c r="T30" s="3">
        <v>2</v>
      </c>
      <c r="U30" s="34">
        <f t="shared" si="6"/>
        <v>7.6923076923076916</v>
      </c>
    </row>
    <row r="31" spans="1:21">
      <c r="A31" s="1" t="s">
        <v>175</v>
      </c>
      <c r="N31" s="16" t="str">
        <f t="shared" si="1"/>
        <v/>
      </c>
      <c r="T31" s="3"/>
      <c r="U31" s="34" t="str">
        <f t="shared" si="6"/>
        <v/>
      </c>
    </row>
    <row r="32" spans="1:21">
      <c r="C32" s="6" t="s">
        <v>30</v>
      </c>
      <c r="I32" s="6" t="s">
        <v>30</v>
      </c>
      <c r="K32" s="39"/>
      <c r="N32" s="16" t="str">
        <f t="shared" si="1"/>
        <v/>
      </c>
      <c r="P32" s="6" t="s">
        <v>30</v>
      </c>
      <c r="R32" s="39"/>
      <c r="T32" s="3"/>
      <c r="U32" s="34"/>
    </row>
    <row r="33" spans="1:21">
      <c r="N33" s="16" t="str">
        <f t="shared" si="1"/>
        <v/>
      </c>
      <c r="R33" s="39"/>
      <c r="T33" s="3"/>
      <c r="U33" s="34"/>
    </row>
    <row r="34" spans="1:21">
      <c r="A34" s="1" t="s">
        <v>38</v>
      </c>
      <c r="N34" s="16" t="str">
        <f t="shared" si="1"/>
        <v/>
      </c>
      <c r="T34" s="3"/>
      <c r="U34" s="34" t="str">
        <f t="shared" si="6"/>
        <v/>
      </c>
    </row>
    <row r="35" spans="1:21" ht="24">
      <c r="B35" s="6" t="s">
        <v>185</v>
      </c>
      <c r="C35" s="6" t="s">
        <v>177</v>
      </c>
      <c r="D35" s="15"/>
      <c r="E35" s="15">
        <v>1762</v>
      </c>
      <c r="F35" s="7">
        <f t="shared" si="4"/>
        <v>0.114333917331776</v>
      </c>
      <c r="I35" s="6" t="s">
        <v>278</v>
      </c>
      <c r="J35" s="15"/>
      <c r="K35" s="15">
        <v>285</v>
      </c>
      <c r="L35" s="7">
        <f t="shared" si="0"/>
        <v>0.10894495412844037</v>
      </c>
      <c r="N35" s="16" t="str">
        <f t="shared" si="1"/>
        <v/>
      </c>
      <c r="O35" s="6" t="s">
        <v>106</v>
      </c>
      <c r="P35" s="6" t="s">
        <v>198</v>
      </c>
      <c r="Q35" s="15"/>
      <c r="R35" s="15">
        <v>2294</v>
      </c>
      <c r="S35" s="7">
        <f t="shared" si="5"/>
        <v>0.33508618171194859</v>
      </c>
      <c r="T35" s="3"/>
      <c r="U35" s="34" t="str">
        <f t="shared" si="6"/>
        <v/>
      </c>
    </row>
    <row r="36" spans="1:21">
      <c r="E36" s="15"/>
      <c r="I36" s="1" t="s">
        <v>279</v>
      </c>
      <c r="J36" s="8"/>
      <c r="K36" s="36">
        <v>24537</v>
      </c>
      <c r="L36" s="2">
        <f t="shared" si="0"/>
        <v>9.3795871559633035</v>
      </c>
      <c r="M36" s="23">
        <v>0</v>
      </c>
      <c r="N36" s="24">
        <f t="shared" si="1"/>
        <v>0</v>
      </c>
      <c r="R36" s="15"/>
      <c r="T36" s="3"/>
      <c r="U36" s="34" t="str">
        <f t="shared" si="6"/>
        <v/>
      </c>
    </row>
    <row r="37" spans="1:21">
      <c r="A37" s="1" t="s">
        <v>16</v>
      </c>
      <c r="E37" s="15"/>
      <c r="N37" s="16" t="str">
        <f t="shared" si="1"/>
        <v/>
      </c>
      <c r="T37" s="3"/>
      <c r="U37" s="34" t="str">
        <f t="shared" si="6"/>
        <v/>
      </c>
    </row>
    <row r="38" spans="1:21">
      <c r="B38" s="6" t="s">
        <v>77</v>
      </c>
      <c r="C38" s="6" t="s">
        <v>177</v>
      </c>
      <c r="D38" s="6" t="s">
        <v>16</v>
      </c>
      <c r="E38" s="15">
        <v>61</v>
      </c>
      <c r="F38" s="7">
        <f t="shared" si="4"/>
        <v>3.9582116669911105E-3</v>
      </c>
      <c r="H38" s="6" t="s">
        <v>78</v>
      </c>
      <c r="I38" s="6" t="s">
        <v>201</v>
      </c>
      <c r="J38" s="6" t="s">
        <v>79</v>
      </c>
      <c r="K38" s="6">
        <v>117</v>
      </c>
      <c r="L38" s="7">
        <f t="shared" si="0"/>
        <v>4.4724770642201837E-2</v>
      </c>
      <c r="N38" s="16" t="str">
        <f t="shared" si="1"/>
        <v/>
      </c>
      <c r="O38" s="6" t="s">
        <v>41</v>
      </c>
      <c r="P38" s="6" t="s">
        <v>187</v>
      </c>
      <c r="Q38" s="6" t="s">
        <v>39</v>
      </c>
      <c r="R38" s="6">
        <v>51</v>
      </c>
      <c r="S38" s="7">
        <f t="shared" si="5"/>
        <v>7.4496056091148113E-3</v>
      </c>
      <c r="T38" s="3"/>
      <c r="U38" s="34" t="str">
        <f t="shared" si="6"/>
        <v/>
      </c>
    </row>
    <row r="39" spans="1:21">
      <c r="E39" s="15"/>
      <c r="H39" s="6" t="s">
        <v>78</v>
      </c>
      <c r="I39" s="6" t="s">
        <v>205</v>
      </c>
      <c r="J39" s="6" t="s">
        <v>79</v>
      </c>
      <c r="K39" s="6">
        <v>624</v>
      </c>
      <c r="L39" s="7">
        <f t="shared" si="0"/>
        <v>0.23853211009174313</v>
      </c>
      <c r="N39" s="16" t="str">
        <f t="shared" si="1"/>
        <v/>
      </c>
      <c r="T39" s="3"/>
      <c r="U39" s="34" t="str">
        <f t="shared" si="6"/>
        <v/>
      </c>
    </row>
    <row r="40" spans="1:21">
      <c r="A40" s="1" t="s">
        <v>289</v>
      </c>
      <c r="E40" s="15"/>
      <c r="T40" s="3"/>
      <c r="U40" s="34"/>
    </row>
    <row r="41" spans="1:21">
      <c r="C41" s="6" t="s">
        <v>300</v>
      </c>
      <c r="E41" s="15">
        <v>10</v>
      </c>
      <c r="I41" s="6" t="s">
        <v>293</v>
      </c>
      <c r="K41" s="6">
        <v>2</v>
      </c>
      <c r="P41" s="6" t="s">
        <v>292</v>
      </c>
      <c r="R41" s="6">
        <v>2</v>
      </c>
      <c r="T41" s="3"/>
      <c r="U41" s="34"/>
    </row>
    <row r="42" spans="1:21">
      <c r="A42" s="1" t="s">
        <v>40</v>
      </c>
      <c r="E42" s="15"/>
      <c r="N42" s="16" t="str">
        <f t="shared" si="1"/>
        <v/>
      </c>
      <c r="T42" s="3"/>
      <c r="U42" s="34" t="str">
        <f t="shared" si="6"/>
        <v/>
      </c>
    </row>
    <row r="43" spans="1:21" ht="24">
      <c r="C43" s="6" t="s">
        <v>177</v>
      </c>
      <c r="D43" s="15" t="s">
        <v>29</v>
      </c>
      <c r="E43" s="15">
        <v>7</v>
      </c>
      <c r="F43" s="7">
        <f t="shared" si="4"/>
        <v>4.54221010966193E-4</v>
      </c>
      <c r="I43" s="6" t="s">
        <v>208</v>
      </c>
      <c r="K43" s="15">
        <v>532</v>
      </c>
      <c r="L43" s="7">
        <f t="shared" si="0"/>
        <v>0.20336391437308868</v>
      </c>
      <c r="M43" s="3">
        <v>1</v>
      </c>
      <c r="N43" s="16">
        <f t="shared" si="1"/>
        <v>4</v>
      </c>
      <c r="P43" s="1" t="s">
        <v>197</v>
      </c>
      <c r="Q43" s="8"/>
      <c r="R43" s="8">
        <v>38171</v>
      </c>
      <c r="S43" s="2">
        <f t="shared" si="5"/>
        <v>5.5756646216768919</v>
      </c>
      <c r="T43" s="17">
        <v>5</v>
      </c>
      <c r="U43" s="34">
        <f t="shared" si="6"/>
        <v>19.23076923076923</v>
      </c>
    </row>
    <row r="44" spans="1:21" ht="24">
      <c r="C44" s="1" t="s">
        <v>282</v>
      </c>
      <c r="D44" s="1"/>
      <c r="E44" s="36">
        <v>35753</v>
      </c>
      <c r="F44" s="2">
        <f t="shared" si="4"/>
        <v>2.3199662578677569</v>
      </c>
      <c r="I44" s="17" t="s">
        <v>281</v>
      </c>
      <c r="J44" s="1"/>
      <c r="K44" s="36">
        <v>3315</v>
      </c>
      <c r="L44" s="2">
        <f t="shared" si="0"/>
        <v>1.2672018348623852</v>
      </c>
      <c r="M44" s="3">
        <v>0</v>
      </c>
      <c r="N44" s="16">
        <f t="shared" si="1"/>
        <v>0</v>
      </c>
      <c r="P44" s="1" t="s">
        <v>194</v>
      </c>
      <c r="Q44" s="1"/>
      <c r="R44" s="36">
        <v>9118</v>
      </c>
      <c r="S44" s="2">
        <f t="shared" si="5"/>
        <v>1.331872626351154</v>
      </c>
      <c r="T44" s="3">
        <v>1</v>
      </c>
      <c r="U44" s="38">
        <f t="shared" si="6"/>
        <v>3.8461538461538458</v>
      </c>
    </row>
    <row r="45" spans="1:21" ht="24">
      <c r="D45" s="15"/>
      <c r="E45" s="15"/>
      <c r="I45" s="6" t="s">
        <v>207</v>
      </c>
      <c r="K45" s="15">
        <v>102</v>
      </c>
      <c r="L45" s="7">
        <f>K45/2616</f>
        <v>3.8990825688073397E-2</v>
      </c>
      <c r="M45" s="3">
        <v>1</v>
      </c>
      <c r="N45" s="16">
        <f>IF(M45="", "", M45/0.25)</f>
        <v>4</v>
      </c>
      <c r="P45" s="6" t="s">
        <v>324</v>
      </c>
      <c r="R45" s="39"/>
      <c r="T45" s="3"/>
    </row>
    <row r="46" spans="1:21">
      <c r="T46" s="3"/>
    </row>
    <row r="47" spans="1:21">
      <c r="T47" s="3"/>
    </row>
    <row r="48" spans="1:21">
      <c r="T48" s="3"/>
    </row>
    <row r="49" spans="20:20">
      <c r="T49" s="3"/>
    </row>
    <row r="50" spans="20:20">
      <c r="T50" s="3"/>
    </row>
    <row r="51" spans="20:20">
      <c r="T51" s="3"/>
    </row>
    <row r="52" spans="20:20">
      <c r="T52" s="3"/>
    </row>
    <row r="53" spans="20:20">
      <c r="T53" s="3"/>
    </row>
    <row r="54" spans="20:20">
      <c r="T54" s="3"/>
    </row>
    <row r="55" spans="20:20">
      <c r="T55" s="3"/>
    </row>
    <row r="56" spans="20:20">
      <c r="T56" s="3"/>
    </row>
  </sheetData>
  <mergeCells count="3">
    <mergeCell ref="B1:D1"/>
    <mergeCell ref="H1:J1"/>
    <mergeCell ref="O1:Q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067E2-26DB-4C1B-BAD7-27C8266BE815}">
  <dimension ref="A1:W58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4" sqref="C4"/>
    </sheetView>
  </sheetViews>
  <sheetFormatPr defaultColWidth="15.21875" defaultRowHeight="12"/>
  <cols>
    <col min="1" max="1" width="13.6640625" style="1" customWidth="1"/>
    <col min="2" max="2" width="9.6640625" style="6" customWidth="1"/>
    <col min="3" max="3" width="12" style="6" customWidth="1"/>
    <col min="4" max="4" width="9" style="6" customWidth="1"/>
    <col min="5" max="5" width="8.44140625" style="6" customWidth="1"/>
    <col min="6" max="6" width="7.33203125" style="7" customWidth="1"/>
    <col min="7" max="7" width="4.109375" style="6" customWidth="1"/>
    <col min="8" max="8" width="9.77734375" style="6" customWidth="1"/>
    <col min="9" max="9" width="9.88671875" style="6" customWidth="1"/>
    <col min="10" max="10" width="7.109375" style="6" customWidth="1"/>
    <col min="11" max="11" width="9.33203125" style="6" customWidth="1"/>
    <col min="12" max="12" width="6.88671875" style="7" customWidth="1"/>
    <col min="13" max="13" width="5.6640625" style="6" customWidth="1"/>
    <col min="14" max="14" width="6.88671875" style="16" customWidth="1"/>
    <col min="15" max="15" width="7.109375" style="6" customWidth="1"/>
    <col min="16" max="16" width="12.6640625" style="6" customWidth="1"/>
    <col min="17" max="17" width="13.21875" style="6" customWidth="1"/>
    <col min="18" max="18" width="7.88671875" style="6" customWidth="1"/>
    <col min="19" max="19" width="8.44140625" style="7" customWidth="1"/>
    <col min="20" max="20" width="5.77734375" style="21" customWidth="1"/>
    <col min="21" max="21" width="7.6640625" style="16" customWidth="1"/>
    <col min="22" max="16384" width="15.21875" style="6"/>
  </cols>
  <sheetData>
    <row r="1" spans="1:23" s="1" customFormat="1">
      <c r="B1" s="45" t="s">
        <v>36</v>
      </c>
      <c r="C1" s="45"/>
      <c r="D1" s="45"/>
      <c r="F1" s="2"/>
      <c r="H1" s="45" t="s">
        <v>42</v>
      </c>
      <c r="I1" s="45"/>
      <c r="J1" s="45"/>
      <c r="L1" s="2"/>
      <c r="M1" s="6" t="s">
        <v>75</v>
      </c>
      <c r="N1" s="18" t="s">
        <v>288</v>
      </c>
      <c r="O1" s="45" t="s">
        <v>37</v>
      </c>
      <c r="P1" s="45"/>
      <c r="Q1" s="45"/>
      <c r="S1" s="2"/>
      <c r="T1" s="21" t="s">
        <v>75</v>
      </c>
      <c r="U1" s="18" t="s">
        <v>288</v>
      </c>
    </row>
    <row r="2" spans="1:23" ht="24">
      <c r="B2" s="5"/>
      <c r="C2" s="5"/>
      <c r="D2" s="5"/>
      <c r="F2" s="7" t="s">
        <v>80</v>
      </c>
      <c r="H2" s="5"/>
      <c r="I2" s="5"/>
      <c r="J2" s="5"/>
      <c r="L2" s="7" t="s">
        <v>81</v>
      </c>
      <c r="M2" s="6" t="s">
        <v>260</v>
      </c>
      <c r="O2" s="5"/>
      <c r="P2" s="5"/>
      <c r="Q2" s="5"/>
      <c r="S2" s="7" t="s">
        <v>82</v>
      </c>
      <c r="T2" s="21" t="s">
        <v>261</v>
      </c>
    </row>
    <row r="3" spans="1:23">
      <c r="A3" s="1" t="s">
        <v>325</v>
      </c>
      <c r="T3" s="6"/>
      <c r="V3" s="1" t="s">
        <v>88</v>
      </c>
      <c r="W3" s="6" t="s">
        <v>89</v>
      </c>
    </row>
    <row r="4" spans="1:23" ht="14.4">
      <c r="B4" s="6" t="s">
        <v>212</v>
      </c>
      <c r="C4" s="43" t="s">
        <v>211</v>
      </c>
      <c r="E4" s="6">
        <v>10816</v>
      </c>
      <c r="F4" s="7">
        <f>E4/15411</f>
        <v>0.70183635065862049</v>
      </c>
      <c r="I4" s="1" t="s">
        <v>231</v>
      </c>
      <c r="J4" s="8"/>
      <c r="K4" s="8">
        <v>13922</v>
      </c>
      <c r="L4" s="2">
        <f t="shared" ref="L4:L43" si="0">K4/2616</f>
        <v>5.3218654434250761</v>
      </c>
      <c r="M4">
        <v>0</v>
      </c>
      <c r="N4">
        <f>IF(M4="", "", M4/0.11)</f>
        <v>0</v>
      </c>
      <c r="P4" s="15" t="s">
        <v>99</v>
      </c>
      <c r="R4" s="15"/>
      <c r="T4" s="6"/>
      <c r="V4" s="42" t="s">
        <v>327</v>
      </c>
      <c r="W4" s="42" t="s">
        <v>328</v>
      </c>
    </row>
    <row r="5" spans="1:23">
      <c r="I5" s="1" t="s">
        <v>234</v>
      </c>
      <c r="J5" s="8"/>
      <c r="K5" s="8">
        <v>6349</v>
      </c>
      <c r="L5" s="2">
        <f t="shared" si="0"/>
        <v>2.4269877675840981</v>
      </c>
      <c r="M5" s="1">
        <v>1</v>
      </c>
      <c r="N5" s="18">
        <f t="shared" ref="N5:N45" si="1">IF(M5="", "", M5/0.11)</f>
        <v>9.0909090909090917</v>
      </c>
      <c r="T5" s="6"/>
      <c r="V5" s="6" t="s">
        <v>99</v>
      </c>
      <c r="W5" s="6" t="s">
        <v>322</v>
      </c>
    </row>
    <row r="6" spans="1:23">
      <c r="I6" s="6" t="s">
        <v>235</v>
      </c>
      <c r="J6" s="15"/>
      <c r="K6" s="15">
        <v>1611</v>
      </c>
      <c r="L6" s="7">
        <f t="shared" si="0"/>
        <v>0.61582568807339455</v>
      </c>
      <c r="M6" s="6">
        <v>1</v>
      </c>
      <c r="N6" s="16">
        <f t="shared" si="1"/>
        <v>9.0909090909090917</v>
      </c>
      <c r="T6" s="6"/>
      <c r="V6" s="6" t="s">
        <v>30</v>
      </c>
      <c r="W6" s="6" t="s">
        <v>326</v>
      </c>
    </row>
    <row r="7" spans="1:23">
      <c r="I7" s="6" t="s">
        <v>236</v>
      </c>
      <c r="J7" s="15"/>
      <c r="K7" s="15">
        <v>1490</v>
      </c>
      <c r="L7" s="7">
        <f t="shared" si="0"/>
        <v>0.56957186544342508</v>
      </c>
      <c r="N7" s="16" t="str">
        <f t="shared" si="1"/>
        <v/>
      </c>
      <c r="T7" s="6"/>
      <c r="V7" s="3" t="s">
        <v>170</v>
      </c>
      <c r="W7" s="6" t="s">
        <v>171</v>
      </c>
    </row>
    <row r="8" spans="1:23">
      <c r="I8" s="6" t="s">
        <v>237</v>
      </c>
      <c r="J8" s="15"/>
      <c r="K8" s="15">
        <v>1039</v>
      </c>
      <c r="L8" s="7">
        <f t="shared" si="0"/>
        <v>0.39717125382262997</v>
      </c>
      <c r="M8" s="6">
        <v>1</v>
      </c>
      <c r="N8" s="16">
        <f t="shared" si="1"/>
        <v>9.0909090909090917</v>
      </c>
      <c r="T8" s="6"/>
      <c r="V8" s="11"/>
      <c r="W8" s="6" t="s">
        <v>329</v>
      </c>
    </row>
    <row r="9" spans="1:23">
      <c r="I9" s="6" t="s">
        <v>233</v>
      </c>
      <c r="K9" s="6">
        <v>901</v>
      </c>
      <c r="L9" s="7">
        <f t="shared" si="0"/>
        <v>0.3444189602446483</v>
      </c>
      <c r="M9" s="20">
        <v>1</v>
      </c>
      <c r="N9" s="16">
        <f t="shared" si="1"/>
        <v>9.0909090909090917</v>
      </c>
      <c r="T9" s="6"/>
      <c r="V9" s="14"/>
      <c r="W9" s="6" t="s">
        <v>330</v>
      </c>
    </row>
    <row r="10" spans="1:23">
      <c r="A10" s="1" t="s">
        <v>309</v>
      </c>
      <c r="K10" s="15"/>
      <c r="N10" s="16" t="str">
        <f t="shared" si="1"/>
        <v/>
      </c>
      <c r="T10" s="6"/>
    </row>
    <row r="11" spans="1:23">
      <c r="B11" s="6" t="s">
        <v>304</v>
      </c>
      <c r="C11" s="6" t="s">
        <v>211</v>
      </c>
      <c r="E11" s="6">
        <v>112</v>
      </c>
      <c r="F11" s="7">
        <f t="shared" ref="F11:F14" si="2">E11/15411</f>
        <v>7.267536175459088E-3</v>
      </c>
      <c r="H11" s="6" t="s">
        <v>304</v>
      </c>
      <c r="I11" s="6" t="s">
        <v>230</v>
      </c>
      <c r="K11" s="15">
        <v>76</v>
      </c>
      <c r="L11" s="7">
        <f t="shared" si="0"/>
        <v>2.9051987767584098E-2</v>
      </c>
      <c r="O11" s="6" t="s">
        <v>304</v>
      </c>
      <c r="P11" s="6" t="s">
        <v>222</v>
      </c>
      <c r="R11" s="6">
        <v>62</v>
      </c>
      <c r="S11" s="7">
        <f t="shared" ref="S11:S14" si="3">R11/6846</f>
        <v>9.0563832895121238E-3</v>
      </c>
      <c r="T11" s="6"/>
    </row>
    <row r="12" spans="1:23">
      <c r="B12" s="6" t="s">
        <v>305</v>
      </c>
      <c r="C12" s="6" t="s">
        <v>211</v>
      </c>
      <c r="E12" s="6">
        <v>116</v>
      </c>
      <c r="F12" s="7">
        <f t="shared" si="2"/>
        <v>7.5270910388683405E-3</v>
      </c>
      <c r="H12" s="6" t="s">
        <v>305</v>
      </c>
      <c r="I12" s="6" t="s">
        <v>230</v>
      </c>
      <c r="K12" s="15">
        <v>90</v>
      </c>
      <c r="L12" s="7">
        <f t="shared" si="0"/>
        <v>3.4403669724770644E-2</v>
      </c>
      <c r="O12" s="6" t="s">
        <v>305</v>
      </c>
      <c r="P12" s="6" t="s">
        <v>222</v>
      </c>
      <c r="R12" s="6">
        <v>9</v>
      </c>
      <c r="S12" s="7">
        <f t="shared" si="3"/>
        <v>1.3146362839614374E-3</v>
      </c>
      <c r="T12" s="6"/>
    </row>
    <row r="13" spans="1:23">
      <c r="B13" s="6" t="s">
        <v>306</v>
      </c>
      <c r="C13" s="6" t="s">
        <v>211</v>
      </c>
      <c r="E13" s="6">
        <v>4</v>
      </c>
      <c r="F13" s="7">
        <f t="shared" si="2"/>
        <v>2.5955486340925311E-4</v>
      </c>
      <c r="H13" s="6" t="s">
        <v>306</v>
      </c>
      <c r="I13" s="6" t="s">
        <v>230</v>
      </c>
      <c r="K13" s="15">
        <v>0</v>
      </c>
      <c r="L13" s="7">
        <f t="shared" si="0"/>
        <v>0</v>
      </c>
      <c r="O13" s="6" t="s">
        <v>306</v>
      </c>
      <c r="P13" s="6" t="s">
        <v>222</v>
      </c>
      <c r="R13" s="6">
        <v>9</v>
      </c>
      <c r="S13" s="7">
        <f t="shared" si="3"/>
        <v>1.3146362839614374E-3</v>
      </c>
      <c r="T13" s="6"/>
    </row>
    <row r="14" spans="1:23">
      <c r="B14" s="6" t="s">
        <v>307</v>
      </c>
      <c r="C14" s="6" t="s">
        <v>211</v>
      </c>
      <c r="E14" s="6">
        <v>0</v>
      </c>
      <c r="F14" s="7">
        <f t="shared" si="2"/>
        <v>0</v>
      </c>
      <c r="H14" s="6" t="s">
        <v>307</v>
      </c>
      <c r="I14" s="6" t="s">
        <v>230</v>
      </c>
      <c r="K14" s="15">
        <v>1</v>
      </c>
      <c r="L14" s="7">
        <f t="shared" si="0"/>
        <v>3.8226299694189603E-4</v>
      </c>
      <c r="O14" s="6" t="s">
        <v>307</v>
      </c>
      <c r="P14" s="6" t="s">
        <v>222</v>
      </c>
      <c r="R14" s="6">
        <v>8</v>
      </c>
      <c r="S14" s="7">
        <f t="shared" si="3"/>
        <v>1.1685655857434998E-3</v>
      </c>
      <c r="T14" s="6"/>
    </row>
    <row r="15" spans="1:23">
      <c r="H15" s="7"/>
      <c r="I15" s="8" t="s">
        <v>232</v>
      </c>
      <c r="J15" s="8"/>
      <c r="K15" s="8">
        <v>11369</v>
      </c>
      <c r="L15" s="2">
        <f t="shared" ref="L15" si="4">K15/2616</f>
        <v>4.3459480122324159</v>
      </c>
      <c r="M15" s="6">
        <v>0</v>
      </c>
      <c r="N15" s="16">
        <f t="shared" ref="N15" si="5">IF(M15="", "", M15/0.11)</f>
        <v>0</v>
      </c>
      <c r="T15" s="6"/>
    </row>
    <row r="16" spans="1:23">
      <c r="A16" s="1" t="s">
        <v>31</v>
      </c>
      <c r="N16" s="16" t="str">
        <f t="shared" si="1"/>
        <v/>
      </c>
      <c r="T16" s="6"/>
    </row>
    <row r="17" spans="1:21">
      <c r="B17" s="1" t="s">
        <v>3</v>
      </c>
      <c r="C17" s="8" t="s">
        <v>211</v>
      </c>
      <c r="D17" s="1"/>
      <c r="E17" s="8">
        <v>5387</v>
      </c>
      <c r="F17" s="2">
        <f t="shared" ref="F17:F39" si="6">E17/15411</f>
        <v>0.34955551229641163</v>
      </c>
      <c r="G17" s="15"/>
      <c r="H17" s="1" t="s">
        <v>72</v>
      </c>
      <c r="I17" s="8" t="s">
        <v>230</v>
      </c>
      <c r="J17" s="8"/>
      <c r="K17" s="8">
        <v>5665</v>
      </c>
      <c r="L17" s="2">
        <f t="shared" si="0"/>
        <v>2.1655198776758411</v>
      </c>
      <c r="M17" s="6">
        <v>0</v>
      </c>
      <c r="N17" s="16">
        <f t="shared" si="1"/>
        <v>0</v>
      </c>
      <c r="O17" s="1" t="s">
        <v>219</v>
      </c>
      <c r="P17" s="8" t="s">
        <v>218</v>
      </c>
      <c r="Q17" s="1"/>
      <c r="R17" s="8">
        <v>8223</v>
      </c>
      <c r="S17" s="2">
        <f t="shared" ref="S17:S44" si="7">R17/6846</f>
        <v>1.2011393514461</v>
      </c>
      <c r="T17" s="6"/>
    </row>
    <row r="18" spans="1:21">
      <c r="B18" s="6" t="s">
        <v>94</v>
      </c>
      <c r="C18" s="15" t="s">
        <v>211</v>
      </c>
      <c r="E18" s="15">
        <v>1882</v>
      </c>
      <c r="F18" s="7">
        <f t="shared" si="6"/>
        <v>0.1221205632340536</v>
      </c>
      <c r="G18" s="15"/>
      <c r="H18" s="7" t="s">
        <v>229</v>
      </c>
      <c r="I18" s="15" t="s">
        <v>230</v>
      </c>
      <c r="J18" s="15"/>
      <c r="K18" s="15">
        <v>2097</v>
      </c>
      <c r="L18" s="7">
        <f t="shared" si="0"/>
        <v>0.80160550458715596</v>
      </c>
      <c r="N18" s="16" t="str">
        <f t="shared" si="1"/>
        <v/>
      </c>
      <c r="O18" s="6" t="s">
        <v>220</v>
      </c>
      <c r="P18" s="15" t="s">
        <v>218</v>
      </c>
      <c r="R18" s="15">
        <v>34</v>
      </c>
      <c r="S18" s="7">
        <f t="shared" si="7"/>
        <v>4.9664037394098748E-3</v>
      </c>
      <c r="T18" s="6"/>
    </row>
    <row r="19" spans="1:21">
      <c r="E19" s="15"/>
      <c r="G19" s="15"/>
      <c r="H19" s="7"/>
      <c r="I19" s="15"/>
      <c r="J19" s="15"/>
      <c r="K19" s="15"/>
      <c r="N19" s="16" t="str">
        <f t="shared" si="1"/>
        <v/>
      </c>
      <c r="O19" s="6" t="s">
        <v>107</v>
      </c>
      <c r="P19" s="15" t="s">
        <v>223</v>
      </c>
      <c r="R19" s="15">
        <v>269</v>
      </c>
      <c r="S19" s="7">
        <f t="shared" si="7"/>
        <v>3.9293017820625185E-2</v>
      </c>
      <c r="T19" s="6"/>
    </row>
    <row r="20" spans="1:21">
      <c r="E20" s="15"/>
      <c r="G20" s="15"/>
      <c r="H20" s="7"/>
      <c r="I20" s="15"/>
      <c r="K20" s="15"/>
      <c r="N20" s="16" t="str">
        <f t="shared" si="1"/>
        <v/>
      </c>
      <c r="O20" s="6" t="s">
        <v>220</v>
      </c>
      <c r="P20" s="6" t="s">
        <v>223</v>
      </c>
      <c r="R20" s="15">
        <v>9</v>
      </c>
      <c r="S20" s="7">
        <f t="shared" si="7"/>
        <v>1.3146362839614374E-3</v>
      </c>
      <c r="T20" s="6"/>
    </row>
    <row r="21" spans="1:21">
      <c r="A21" s="1" t="s">
        <v>90</v>
      </c>
      <c r="N21" s="16" t="str">
        <f t="shared" si="1"/>
        <v/>
      </c>
      <c r="T21" s="6"/>
    </row>
    <row r="22" spans="1:21">
      <c r="C22" s="6" t="s">
        <v>211</v>
      </c>
      <c r="D22" s="6" t="s">
        <v>213</v>
      </c>
      <c r="E22" s="15">
        <v>1216</v>
      </c>
      <c r="F22" s="7">
        <f t="shared" si="6"/>
        <v>7.8904678476412957E-2</v>
      </c>
      <c r="I22" s="6" t="s">
        <v>99</v>
      </c>
      <c r="N22" s="16" t="str">
        <f t="shared" si="1"/>
        <v/>
      </c>
      <c r="P22" s="6" t="s">
        <v>222</v>
      </c>
      <c r="Q22" s="6" t="s">
        <v>221</v>
      </c>
      <c r="R22" s="6">
        <v>327</v>
      </c>
      <c r="S22" s="7">
        <f t="shared" si="7"/>
        <v>4.7765118317265556E-2</v>
      </c>
      <c r="T22" s="6"/>
    </row>
    <row r="23" spans="1:21">
      <c r="N23" s="16" t="str">
        <f t="shared" si="1"/>
        <v/>
      </c>
      <c r="P23" s="6" t="s">
        <v>222</v>
      </c>
      <c r="Q23" s="6" t="s">
        <v>228</v>
      </c>
      <c r="R23" s="6">
        <v>3245</v>
      </c>
      <c r="S23" s="7">
        <f t="shared" si="7"/>
        <v>0.47399941571720711</v>
      </c>
      <c r="T23" s="6"/>
    </row>
    <row r="24" spans="1:21">
      <c r="N24" s="16" t="str">
        <f t="shared" si="1"/>
        <v/>
      </c>
      <c r="P24" s="6" t="s">
        <v>222</v>
      </c>
      <c r="Q24" s="6" t="s">
        <v>227</v>
      </c>
      <c r="R24" s="6">
        <v>281</v>
      </c>
      <c r="S24" s="7">
        <f t="shared" si="7"/>
        <v>4.104586619924043E-2</v>
      </c>
      <c r="T24" s="6"/>
    </row>
    <row r="25" spans="1:21">
      <c r="A25" s="1" t="s">
        <v>32</v>
      </c>
      <c r="N25" s="16" t="str">
        <f t="shared" si="1"/>
        <v/>
      </c>
      <c r="T25" s="6"/>
    </row>
    <row r="26" spans="1:21">
      <c r="B26" s="6" t="s">
        <v>1</v>
      </c>
      <c r="C26" s="6" t="s">
        <v>211</v>
      </c>
      <c r="E26" s="15">
        <v>160</v>
      </c>
      <c r="F26" s="7">
        <f t="shared" si="6"/>
        <v>1.0382194536370125E-2</v>
      </c>
      <c r="I26" s="6" t="s">
        <v>99</v>
      </c>
      <c r="N26" s="16" t="str">
        <f t="shared" si="1"/>
        <v/>
      </c>
      <c r="P26" s="6" t="s">
        <v>99</v>
      </c>
      <c r="T26" s="6"/>
    </row>
    <row r="27" spans="1:21">
      <c r="A27" s="1" t="s">
        <v>33</v>
      </c>
      <c r="N27" s="16" t="str">
        <f t="shared" si="1"/>
        <v/>
      </c>
      <c r="T27" s="6"/>
    </row>
    <row r="28" spans="1:21" ht="24">
      <c r="C28" s="6" t="s">
        <v>30</v>
      </c>
      <c r="I28" s="6" t="s">
        <v>30</v>
      </c>
      <c r="K28" s="15"/>
      <c r="N28" s="16" t="str">
        <f t="shared" si="1"/>
        <v/>
      </c>
      <c r="P28" s="6" t="s">
        <v>334</v>
      </c>
      <c r="R28" s="15">
        <v>24150</v>
      </c>
      <c r="S28" s="7">
        <f t="shared" si="7"/>
        <v>3.5276073619631902</v>
      </c>
      <c r="T28" s="6">
        <v>1</v>
      </c>
      <c r="U28" s="16">
        <f>IF(T28="", "", T28/0.16)</f>
        <v>6.25</v>
      </c>
    </row>
    <row r="29" spans="1:21">
      <c r="A29" s="1" t="s">
        <v>175</v>
      </c>
      <c r="N29" s="16" t="str">
        <f t="shared" si="1"/>
        <v/>
      </c>
      <c r="T29" s="6"/>
      <c r="U29" s="16" t="str">
        <f t="shared" ref="U29:U45" si="8">IF(T29="", "", T29/0.16)</f>
        <v/>
      </c>
    </row>
    <row r="30" spans="1:21">
      <c r="C30" s="1" t="s">
        <v>214</v>
      </c>
      <c r="D30" s="8"/>
      <c r="E30" s="8">
        <v>76041</v>
      </c>
      <c r="F30" s="2">
        <f>E30/15411</f>
        <v>4.934202842125754</v>
      </c>
      <c r="I30" s="6" t="s">
        <v>30</v>
      </c>
      <c r="K30" s="15"/>
      <c r="N30" s="16" t="str">
        <f t="shared" si="1"/>
        <v/>
      </c>
      <c r="P30" s="1" t="s">
        <v>224</v>
      </c>
      <c r="Q30" s="1"/>
      <c r="R30" s="8">
        <v>11103</v>
      </c>
      <c r="S30" s="2">
        <f t="shared" si="7"/>
        <v>1.6218229623137599</v>
      </c>
      <c r="T30" s="6">
        <v>1</v>
      </c>
      <c r="U30" s="16">
        <f t="shared" si="8"/>
        <v>6.25</v>
      </c>
    </row>
    <row r="31" spans="1:21">
      <c r="C31" s="1" t="s">
        <v>215</v>
      </c>
      <c r="D31" s="8"/>
      <c r="E31" s="8">
        <v>15789</v>
      </c>
      <c r="F31" s="2">
        <f>E31/15411</f>
        <v>1.0245279345921745</v>
      </c>
      <c r="N31" s="16" t="str">
        <f t="shared" si="1"/>
        <v/>
      </c>
      <c r="R31" s="15"/>
      <c r="T31" s="6"/>
      <c r="U31" s="16" t="str">
        <f t="shared" si="8"/>
        <v/>
      </c>
    </row>
    <row r="32" spans="1:21">
      <c r="C32" s="1" t="s">
        <v>216</v>
      </c>
      <c r="D32" s="8"/>
      <c r="E32" s="8">
        <v>12793</v>
      </c>
      <c r="F32" s="2">
        <f>E32/15411</f>
        <v>0.83012134189864384</v>
      </c>
      <c r="N32" s="16" t="str">
        <f t="shared" si="1"/>
        <v/>
      </c>
      <c r="R32" s="15"/>
      <c r="T32" s="6"/>
      <c r="U32" s="16" t="str">
        <f t="shared" si="8"/>
        <v/>
      </c>
    </row>
    <row r="33" spans="1:21">
      <c r="C33" s="1" t="s">
        <v>217</v>
      </c>
      <c r="D33" s="8"/>
      <c r="E33" s="8">
        <v>53347</v>
      </c>
      <c r="F33" s="2">
        <f>E33/15411</f>
        <v>3.4616183245733567</v>
      </c>
      <c r="N33" s="16" t="str">
        <f t="shared" si="1"/>
        <v/>
      </c>
      <c r="R33" s="15"/>
      <c r="T33" s="6"/>
      <c r="U33" s="16" t="str">
        <f t="shared" si="8"/>
        <v/>
      </c>
    </row>
    <row r="34" spans="1:21" ht="24">
      <c r="C34" s="6" t="s">
        <v>238</v>
      </c>
      <c r="E34" s="15">
        <v>10038</v>
      </c>
      <c r="F34" s="7">
        <f t="shared" si="6"/>
        <v>0.65135292972552072</v>
      </c>
      <c r="N34" s="16" t="str">
        <f t="shared" si="1"/>
        <v/>
      </c>
      <c r="Q34" s="15"/>
      <c r="R34" s="15"/>
      <c r="T34" s="6"/>
      <c r="U34" s="16" t="str">
        <f t="shared" si="8"/>
        <v/>
      </c>
    </row>
    <row r="35" spans="1:21">
      <c r="C35" s="6" t="s">
        <v>317</v>
      </c>
      <c r="E35" s="28">
        <v>10054</v>
      </c>
      <c r="F35" s="7">
        <v>0.65</v>
      </c>
      <c r="N35" s="16" t="str">
        <f t="shared" si="1"/>
        <v/>
      </c>
      <c r="P35" s="30"/>
      <c r="R35" s="15"/>
      <c r="T35" s="6"/>
      <c r="U35" s="16" t="str">
        <f t="shared" si="8"/>
        <v/>
      </c>
    </row>
    <row r="36" spans="1:21">
      <c r="A36" s="1" t="s">
        <v>38</v>
      </c>
      <c r="N36" s="16" t="str">
        <f t="shared" si="1"/>
        <v/>
      </c>
      <c r="T36" s="6"/>
      <c r="U36" s="16" t="str">
        <f t="shared" si="8"/>
        <v/>
      </c>
    </row>
    <row r="37" spans="1:21">
      <c r="C37" s="6" t="s">
        <v>283</v>
      </c>
      <c r="I37" s="6" t="s">
        <v>240</v>
      </c>
      <c r="J37" s="15"/>
      <c r="K37" s="15">
        <v>2</v>
      </c>
      <c r="L37" s="7">
        <f t="shared" si="0"/>
        <v>7.6452599388379206E-4</v>
      </c>
      <c r="N37" s="16" t="str">
        <f t="shared" si="1"/>
        <v/>
      </c>
      <c r="P37" s="6" t="s">
        <v>30</v>
      </c>
      <c r="R37" s="15"/>
      <c r="T37" s="6"/>
      <c r="U37" s="16" t="str">
        <f t="shared" si="8"/>
        <v/>
      </c>
    </row>
    <row r="38" spans="1:21">
      <c r="A38" s="1" t="s">
        <v>16</v>
      </c>
      <c r="N38" s="16" t="str">
        <f t="shared" si="1"/>
        <v/>
      </c>
      <c r="T38" s="6"/>
      <c r="U38" s="16" t="str">
        <f t="shared" si="8"/>
        <v/>
      </c>
    </row>
    <row r="39" spans="1:21">
      <c r="B39" s="6" t="s">
        <v>77</v>
      </c>
      <c r="C39" s="6" t="s">
        <v>211</v>
      </c>
      <c r="D39" s="6" t="s">
        <v>16</v>
      </c>
      <c r="E39" s="15">
        <v>179</v>
      </c>
      <c r="F39" s="7">
        <f t="shared" si="6"/>
        <v>1.1615080137564078E-2</v>
      </c>
      <c r="H39" s="6" t="s">
        <v>78</v>
      </c>
      <c r="I39" s="6" t="s">
        <v>230</v>
      </c>
      <c r="J39" s="6" t="s">
        <v>79</v>
      </c>
      <c r="K39" s="6">
        <v>167</v>
      </c>
      <c r="L39" s="7">
        <f t="shared" si="0"/>
        <v>6.3837920489296637E-2</v>
      </c>
      <c r="N39" s="16" t="str">
        <f t="shared" si="1"/>
        <v/>
      </c>
      <c r="O39" s="6" t="s">
        <v>41</v>
      </c>
      <c r="P39" s="6" t="s">
        <v>239</v>
      </c>
      <c r="Q39" s="6" t="s">
        <v>39</v>
      </c>
      <c r="R39" s="6">
        <v>2</v>
      </c>
      <c r="S39" s="7">
        <f t="shared" si="7"/>
        <v>2.9214139643587495E-4</v>
      </c>
      <c r="T39" s="6"/>
      <c r="U39" s="16" t="str">
        <f t="shared" si="8"/>
        <v/>
      </c>
    </row>
    <row r="40" spans="1:21">
      <c r="A40" s="1" t="s">
        <v>289</v>
      </c>
      <c r="E40" s="15"/>
      <c r="T40" s="6"/>
    </row>
    <row r="41" spans="1:21" ht="24">
      <c r="C41" s="6" t="s">
        <v>299</v>
      </c>
      <c r="E41" s="15">
        <v>31</v>
      </c>
      <c r="I41" s="6" t="s">
        <v>298</v>
      </c>
      <c r="K41" s="6">
        <v>12</v>
      </c>
      <c r="P41" s="6" t="s">
        <v>294</v>
      </c>
      <c r="R41" s="6">
        <v>4</v>
      </c>
      <c r="T41" s="6"/>
    </row>
    <row r="42" spans="1:21">
      <c r="A42" s="1" t="s">
        <v>40</v>
      </c>
      <c r="N42" s="16" t="str">
        <f t="shared" si="1"/>
        <v/>
      </c>
      <c r="T42" s="6"/>
      <c r="U42" s="16" t="str">
        <f t="shared" si="8"/>
        <v/>
      </c>
    </row>
    <row r="43" spans="1:21">
      <c r="C43" s="6" t="s">
        <v>30</v>
      </c>
      <c r="I43" s="6" t="s">
        <v>241</v>
      </c>
      <c r="J43" s="15"/>
      <c r="K43" s="15">
        <v>1739</v>
      </c>
      <c r="L43" s="7">
        <f t="shared" si="0"/>
        <v>0.66475535168195721</v>
      </c>
      <c r="M43" s="6">
        <v>1</v>
      </c>
      <c r="N43" s="16">
        <f t="shared" si="1"/>
        <v>9.0909090909090917</v>
      </c>
      <c r="P43" s="1" t="s">
        <v>225</v>
      </c>
      <c r="Q43" s="1"/>
      <c r="R43" s="8">
        <v>25998</v>
      </c>
      <c r="S43" s="2">
        <f t="shared" si="7"/>
        <v>3.7975460122699385</v>
      </c>
      <c r="T43" s="6">
        <v>1</v>
      </c>
      <c r="U43" s="16">
        <f t="shared" si="8"/>
        <v>6.25</v>
      </c>
    </row>
    <row r="44" spans="1:21">
      <c r="D44" s="15"/>
      <c r="E44" s="15"/>
      <c r="I44" s="6" t="s">
        <v>30</v>
      </c>
      <c r="K44" s="15"/>
      <c r="N44" s="16" t="str">
        <f t="shared" si="1"/>
        <v/>
      </c>
      <c r="P44" s="6" t="s">
        <v>226</v>
      </c>
      <c r="R44" s="6">
        <v>8930</v>
      </c>
      <c r="S44" s="7">
        <f t="shared" si="7"/>
        <v>1.3044113350861817</v>
      </c>
      <c r="T44" s="6"/>
      <c r="U44" s="16" t="str">
        <f t="shared" si="8"/>
        <v/>
      </c>
    </row>
    <row r="45" spans="1:21">
      <c r="E45" s="15"/>
      <c r="K45" s="15"/>
      <c r="N45" s="16" t="str">
        <f t="shared" si="1"/>
        <v/>
      </c>
      <c r="T45" s="6"/>
      <c r="U45" s="16" t="str">
        <f t="shared" si="8"/>
        <v/>
      </c>
    </row>
    <row r="46" spans="1:21">
      <c r="E46" s="15"/>
      <c r="K46" s="15"/>
      <c r="R46" s="15"/>
      <c r="T46" s="6"/>
    </row>
    <row r="47" spans="1:21">
      <c r="E47" s="15"/>
      <c r="T47" s="6"/>
    </row>
    <row r="48" spans="1:21">
      <c r="D48" s="15"/>
      <c r="E48" s="15"/>
      <c r="R48" s="15"/>
      <c r="T48" s="6"/>
    </row>
    <row r="49" spans="20:20">
      <c r="T49" s="6"/>
    </row>
    <row r="50" spans="20:20">
      <c r="T50" s="6"/>
    </row>
    <row r="51" spans="20:20">
      <c r="T51" s="6"/>
    </row>
    <row r="52" spans="20:20">
      <c r="T52" s="6"/>
    </row>
    <row r="53" spans="20:20">
      <c r="T53" s="6"/>
    </row>
    <row r="54" spans="20:20">
      <c r="T54" s="6"/>
    </row>
    <row r="55" spans="20:20">
      <c r="T55" s="6"/>
    </row>
    <row r="56" spans="20:20">
      <c r="T56" s="6"/>
    </row>
    <row r="57" spans="20:20">
      <c r="T57" s="6"/>
    </row>
    <row r="58" spans="20:20">
      <c r="T58" s="6"/>
    </row>
  </sheetData>
  <mergeCells count="3">
    <mergeCell ref="B1:D1"/>
    <mergeCell ref="H1:J1"/>
    <mergeCell ref="O1:Q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664AB-A11C-414F-9DA1-5A3CCD80D61E}">
  <dimension ref="A1:W5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4" sqref="C4"/>
    </sheetView>
  </sheetViews>
  <sheetFormatPr defaultColWidth="14.6640625" defaultRowHeight="12"/>
  <cols>
    <col min="1" max="1" width="14.44140625" style="1" customWidth="1"/>
    <col min="2" max="2" width="11" style="6" customWidth="1"/>
    <col min="3" max="3" width="12.21875" style="6" customWidth="1"/>
    <col min="4" max="4" width="9.33203125" style="6" customWidth="1"/>
    <col min="5" max="5" width="8" style="6" customWidth="1"/>
    <col min="6" max="6" width="7" style="7" customWidth="1"/>
    <col min="7" max="7" width="4.109375" style="6" customWidth="1"/>
    <col min="8" max="8" width="8.88671875" style="6" customWidth="1"/>
    <col min="9" max="9" width="12.109375" style="6" customWidth="1"/>
    <col min="10" max="10" width="8.6640625" style="6" customWidth="1"/>
    <col min="11" max="11" width="7.77734375" style="6" customWidth="1"/>
    <col min="12" max="12" width="7.6640625" style="7" customWidth="1"/>
    <col min="13" max="13" width="6" style="6" customWidth="1"/>
    <col min="14" max="14" width="6.6640625" style="16" customWidth="1"/>
    <col min="15" max="15" width="12.5546875" style="6" customWidth="1"/>
    <col min="16" max="16" width="13" style="6" customWidth="1"/>
    <col min="17" max="17" width="9.21875" style="6" customWidth="1"/>
    <col min="18" max="18" width="8.77734375" style="6" customWidth="1"/>
    <col min="19" max="19" width="7.77734375" style="7" customWidth="1"/>
    <col min="20" max="20" width="4.77734375" style="21" customWidth="1"/>
    <col min="21" max="21" width="7.33203125" style="16" customWidth="1"/>
    <col min="22" max="16384" width="14.6640625" style="6"/>
  </cols>
  <sheetData>
    <row r="1" spans="1:23" s="1" customFormat="1">
      <c r="B1" s="45" t="s">
        <v>36</v>
      </c>
      <c r="C1" s="45"/>
      <c r="D1" s="45"/>
      <c r="F1" s="2"/>
      <c r="H1" s="45" t="s">
        <v>42</v>
      </c>
      <c r="I1" s="45"/>
      <c r="J1" s="45"/>
      <c r="L1" s="2"/>
      <c r="M1" s="6" t="s">
        <v>75</v>
      </c>
      <c r="N1" s="18" t="s">
        <v>288</v>
      </c>
      <c r="O1" s="45" t="s">
        <v>37</v>
      </c>
      <c r="P1" s="45"/>
      <c r="Q1" s="45"/>
      <c r="S1" s="2"/>
      <c r="T1" s="21" t="s">
        <v>75</v>
      </c>
      <c r="U1" s="18" t="s">
        <v>288</v>
      </c>
    </row>
    <row r="2" spans="1:23" ht="24">
      <c r="B2" s="5"/>
      <c r="C2" s="5"/>
      <c r="D2" s="5"/>
      <c r="F2" s="7" t="s">
        <v>80</v>
      </c>
      <c r="H2" s="5"/>
      <c r="I2" s="5"/>
      <c r="J2" s="5"/>
      <c r="L2" s="7" t="s">
        <v>81</v>
      </c>
      <c r="M2" s="6" t="s">
        <v>262</v>
      </c>
      <c r="O2" s="5"/>
      <c r="P2" s="5"/>
      <c r="Q2" s="5"/>
      <c r="S2" s="7" t="s">
        <v>82</v>
      </c>
      <c r="T2" s="21" t="s">
        <v>259</v>
      </c>
    </row>
    <row r="3" spans="1:23">
      <c r="A3" s="1" t="s">
        <v>325</v>
      </c>
      <c r="T3" s="6"/>
      <c r="V3" s="1" t="s">
        <v>88</v>
      </c>
      <c r="W3" s="6" t="s">
        <v>89</v>
      </c>
    </row>
    <row r="4" spans="1:23" ht="14.4">
      <c r="B4" s="6" t="s">
        <v>244</v>
      </c>
      <c r="C4" s="43" t="s">
        <v>245</v>
      </c>
      <c r="E4" s="6">
        <v>9853</v>
      </c>
      <c r="F4" s="7">
        <f>E4/15411</f>
        <v>0.63934851729284281</v>
      </c>
      <c r="I4" s="1" t="s">
        <v>267</v>
      </c>
      <c r="J4" s="8"/>
      <c r="K4" s="8">
        <v>6296</v>
      </c>
      <c r="L4" s="2">
        <f t="shared" ref="L4:L40" si="0">K4/2616</f>
        <v>2.4067278287461775</v>
      </c>
      <c r="M4" s="29">
        <v>11</v>
      </c>
      <c r="N4" s="10">
        <f>IF(M4="", "", M4/0.21)</f>
        <v>52.38095238095238</v>
      </c>
      <c r="P4" s="15" t="s">
        <v>99</v>
      </c>
      <c r="R4" s="15"/>
      <c r="T4" s="6"/>
      <c r="V4" s="42" t="s">
        <v>327</v>
      </c>
      <c r="W4" s="42" t="s">
        <v>328</v>
      </c>
    </row>
    <row r="5" spans="1:23">
      <c r="I5" s="6" t="s">
        <v>268</v>
      </c>
      <c r="J5" s="15"/>
      <c r="K5" s="15">
        <v>926</v>
      </c>
      <c r="L5" s="7">
        <f t="shared" si="0"/>
        <v>0.35397553516819574</v>
      </c>
      <c r="M5" s="6">
        <v>1</v>
      </c>
      <c r="N5" s="16">
        <f t="shared" ref="N5:N40" si="1">IF(M5="", "", M5/0.21)</f>
        <v>4.7619047619047619</v>
      </c>
      <c r="T5" s="6"/>
      <c r="V5" s="6" t="s">
        <v>99</v>
      </c>
      <c r="W5" s="6" t="s">
        <v>322</v>
      </c>
    </row>
    <row r="6" spans="1:23">
      <c r="I6" s="6" t="s">
        <v>269</v>
      </c>
      <c r="J6" s="15"/>
      <c r="K6" s="15">
        <v>222</v>
      </c>
      <c r="L6" s="7">
        <f t="shared" si="0"/>
        <v>8.4862385321100922E-2</v>
      </c>
      <c r="M6" s="6">
        <v>1</v>
      </c>
      <c r="N6" s="16">
        <f t="shared" si="1"/>
        <v>4.7619047619047619</v>
      </c>
      <c r="T6" s="6"/>
      <c r="V6" s="6" t="s">
        <v>30</v>
      </c>
      <c r="W6" s="6" t="s">
        <v>326</v>
      </c>
    </row>
    <row r="7" spans="1:23">
      <c r="A7" s="1" t="s">
        <v>309</v>
      </c>
      <c r="K7" s="15"/>
      <c r="N7" s="16" t="str">
        <f t="shared" si="1"/>
        <v/>
      </c>
      <c r="T7" s="6"/>
      <c r="V7" s="3" t="s">
        <v>170</v>
      </c>
      <c r="W7" s="6" t="s">
        <v>171</v>
      </c>
    </row>
    <row r="8" spans="1:23">
      <c r="B8" s="6" t="s">
        <v>304</v>
      </c>
      <c r="C8" s="6" t="s">
        <v>245</v>
      </c>
      <c r="E8" s="6">
        <v>3004</v>
      </c>
      <c r="F8" s="7">
        <f>E8/15411</f>
        <v>0.1949257024203491</v>
      </c>
      <c r="H8" s="6" t="s">
        <v>304</v>
      </c>
      <c r="I8" s="6" t="s">
        <v>270</v>
      </c>
      <c r="K8" s="15">
        <v>471</v>
      </c>
      <c r="L8" s="7">
        <f t="shared" si="0"/>
        <v>0.18004587155963303</v>
      </c>
      <c r="O8" s="6" t="s">
        <v>304</v>
      </c>
      <c r="P8" s="15" t="s">
        <v>252</v>
      </c>
      <c r="R8" s="6">
        <v>68</v>
      </c>
      <c r="S8" s="7">
        <f t="shared" ref="S8:S11" si="2">R8/6846</f>
        <v>9.9328074788197496E-3</v>
      </c>
      <c r="T8" s="6"/>
      <c r="V8" s="11"/>
      <c r="W8" s="6" t="s">
        <v>329</v>
      </c>
    </row>
    <row r="9" spans="1:23">
      <c r="B9" s="6" t="s">
        <v>305</v>
      </c>
      <c r="C9" s="6" t="s">
        <v>245</v>
      </c>
      <c r="E9" s="6">
        <v>1079</v>
      </c>
      <c r="F9" s="7">
        <f t="shared" ref="F9:F11" si="3">E9/15411</f>
        <v>7.0014924404646031E-2</v>
      </c>
      <c r="H9" s="6" t="s">
        <v>305</v>
      </c>
      <c r="I9" s="6" t="s">
        <v>270</v>
      </c>
      <c r="K9" s="15">
        <v>2319</v>
      </c>
      <c r="L9" s="7">
        <f t="shared" si="0"/>
        <v>0.88646788990825687</v>
      </c>
      <c r="O9" s="6" t="s">
        <v>305</v>
      </c>
      <c r="P9" s="15" t="s">
        <v>252</v>
      </c>
      <c r="R9" s="6">
        <v>1</v>
      </c>
      <c r="S9" s="7">
        <f t="shared" si="2"/>
        <v>1.4607069821793748E-4</v>
      </c>
      <c r="T9" s="6"/>
      <c r="V9" s="14"/>
      <c r="W9" s="6" t="s">
        <v>330</v>
      </c>
    </row>
    <row r="10" spans="1:23">
      <c r="B10" s="6" t="s">
        <v>306</v>
      </c>
      <c r="C10" s="6" t="s">
        <v>245</v>
      </c>
      <c r="E10" s="6">
        <v>11278</v>
      </c>
      <c r="F10" s="7">
        <f t="shared" si="3"/>
        <v>0.73181493738238923</v>
      </c>
      <c r="H10" s="6" t="s">
        <v>306</v>
      </c>
      <c r="I10" s="6" t="s">
        <v>270</v>
      </c>
      <c r="K10" s="15">
        <v>432</v>
      </c>
      <c r="L10" s="7">
        <f t="shared" si="0"/>
        <v>0.16513761467889909</v>
      </c>
      <c r="O10" s="6" t="s">
        <v>306</v>
      </c>
      <c r="P10" s="15" t="s">
        <v>252</v>
      </c>
      <c r="R10" s="6">
        <v>74</v>
      </c>
      <c r="S10" s="7">
        <f t="shared" si="2"/>
        <v>1.0809231668127374E-2</v>
      </c>
      <c r="T10" s="6"/>
    </row>
    <row r="11" spans="1:23">
      <c r="B11" s="6" t="s">
        <v>307</v>
      </c>
      <c r="C11" s="6" t="s">
        <v>245</v>
      </c>
      <c r="E11" s="6">
        <v>7</v>
      </c>
      <c r="F11" s="7">
        <f t="shared" si="3"/>
        <v>4.54221010966193E-4</v>
      </c>
      <c r="H11" s="6" t="s">
        <v>307</v>
      </c>
      <c r="I11" s="6" t="s">
        <v>270</v>
      </c>
      <c r="K11" s="15">
        <v>0</v>
      </c>
      <c r="L11" s="7">
        <f t="shared" si="0"/>
        <v>0</v>
      </c>
      <c r="O11" s="6" t="s">
        <v>307</v>
      </c>
      <c r="P11" s="15" t="s">
        <v>252</v>
      </c>
      <c r="R11" s="6">
        <v>24</v>
      </c>
      <c r="S11" s="7">
        <f t="shared" si="2"/>
        <v>3.5056967572304996E-3</v>
      </c>
      <c r="T11" s="6"/>
    </row>
    <row r="12" spans="1:23">
      <c r="A12" s="1" t="s">
        <v>154</v>
      </c>
      <c r="K12" s="15"/>
      <c r="N12" s="16" t="str">
        <f t="shared" si="1"/>
        <v/>
      </c>
      <c r="T12" s="6"/>
    </row>
    <row r="13" spans="1:23">
      <c r="A13" s="1" t="s">
        <v>31</v>
      </c>
      <c r="N13" s="16" t="str">
        <f t="shared" si="1"/>
        <v/>
      </c>
      <c r="T13" s="6"/>
    </row>
    <row r="14" spans="1:23">
      <c r="B14" s="1" t="s">
        <v>3</v>
      </c>
      <c r="C14" s="8" t="s">
        <v>245</v>
      </c>
      <c r="D14" s="1"/>
      <c r="E14" s="8">
        <v>154403</v>
      </c>
      <c r="F14" s="2">
        <f t="shared" ref="F14:F41" si="4">E14/15411</f>
        <v>10.019012393744728</v>
      </c>
      <c r="G14" s="15"/>
      <c r="H14" s="1" t="s">
        <v>71</v>
      </c>
      <c r="I14" s="8" t="s">
        <v>270</v>
      </c>
      <c r="J14" s="8"/>
      <c r="K14" s="8">
        <v>23414</v>
      </c>
      <c r="L14" s="2">
        <f t="shared" si="0"/>
        <v>8.9503058103975537</v>
      </c>
      <c r="M14" s="14">
        <v>0</v>
      </c>
      <c r="N14" s="24">
        <f t="shared" si="1"/>
        <v>0</v>
      </c>
      <c r="O14" s="1" t="s">
        <v>63</v>
      </c>
      <c r="P14" s="8" t="s">
        <v>252</v>
      </c>
      <c r="Q14" s="8"/>
      <c r="R14" s="8">
        <v>39992</v>
      </c>
      <c r="S14" s="2">
        <f t="shared" ref="S14:S41" si="5">R14/6846</f>
        <v>5.8416593631317557</v>
      </c>
      <c r="T14" s="1">
        <v>3</v>
      </c>
      <c r="U14" s="18">
        <f>IF(T14="", "", T14/0.25)</f>
        <v>12</v>
      </c>
    </row>
    <row r="15" spans="1:23">
      <c r="B15" s="1" t="s">
        <v>9</v>
      </c>
      <c r="C15" s="8" t="s">
        <v>245</v>
      </c>
      <c r="D15" s="1"/>
      <c r="E15" s="8">
        <v>28851</v>
      </c>
      <c r="F15" s="2">
        <f t="shared" si="4"/>
        <v>1.8721043410550906</v>
      </c>
      <c r="G15" s="15"/>
      <c r="H15" s="2" t="s">
        <v>70</v>
      </c>
      <c r="I15" s="8" t="s">
        <v>270</v>
      </c>
      <c r="J15" s="8"/>
      <c r="K15" s="8">
        <v>7964</v>
      </c>
      <c r="L15" s="2">
        <f t="shared" si="0"/>
        <v>3.0443425076452599</v>
      </c>
      <c r="M15" s="14">
        <v>0</v>
      </c>
      <c r="N15" s="24">
        <f t="shared" si="1"/>
        <v>0</v>
      </c>
      <c r="O15" s="7" t="s">
        <v>251</v>
      </c>
      <c r="P15" s="15" t="s">
        <v>252</v>
      </c>
      <c r="Q15" s="15"/>
      <c r="R15" s="15">
        <v>5318</v>
      </c>
      <c r="S15" s="7">
        <f t="shared" si="5"/>
        <v>0.77680397312299154</v>
      </c>
      <c r="T15" s="6"/>
      <c r="U15" s="16" t="str">
        <f t="shared" ref="U15:U41" si="6">IF(T15="", "", T15/0.25)</f>
        <v/>
      </c>
    </row>
    <row r="16" spans="1:23">
      <c r="B16" s="6" t="s">
        <v>242</v>
      </c>
      <c r="C16" s="15" t="s">
        <v>245</v>
      </c>
      <c r="E16" s="15">
        <v>7216</v>
      </c>
      <c r="F16" s="7">
        <f t="shared" si="4"/>
        <v>0.46823697359029265</v>
      </c>
      <c r="G16" s="15"/>
      <c r="H16" s="7" t="s">
        <v>263</v>
      </c>
      <c r="I16" s="15" t="s">
        <v>270</v>
      </c>
      <c r="K16" s="15">
        <v>3952</v>
      </c>
      <c r="L16" s="7">
        <f t="shared" si="0"/>
        <v>1.510703363914373</v>
      </c>
      <c r="N16" s="16" t="str">
        <f t="shared" si="1"/>
        <v/>
      </c>
      <c r="O16" s="7" t="s">
        <v>67</v>
      </c>
      <c r="P16" s="15" t="s">
        <v>252</v>
      </c>
      <c r="R16" s="15">
        <v>3348</v>
      </c>
      <c r="S16" s="7">
        <f t="shared" si="5"/>
        <v>0.48904469763365471</v>
      </c>
      <c r="T16" s="6">
        <v>1</v>
      </c>
      <c r="U16" s="16">
        <f t="shared" si="6"/>
        <v>4</v>
      </c>
    </row>
    <row r="17" spans="1:21">
      <c r="B17" s="6" t="s">
        <v>8</v>
      </c>
      <c r="C17" s="15" t="s">
        <v>245</v>
      </c>
      <c r="E17" s="15">
        <v>6670</v>
      </c>
      <c r="F17" s="7">
        <f t="shared" si="4"/>
        <v>0.43280773473492962</v>
      </c>
      <c r="G17" s="15"/>
      <c r="H17" s="7" t="s">
        <v>264</v>
      </c>
      <c r="I17" s="15" t="s">
        <v>270</v>
      </c>
      <c r="K17" s="15">
        <v>2688</v>
      </c>
      <c r="L17" s="7">
        <f t="shared" si="0"/>
        <v>1.0275229357798166</v>
      </c>
      <c r="N17" s="16" t="str">
        <f t="shared" si="1"/>
        <v/>
      </c>
      <c r="R17" s="15"/>
      <c r="T17" s="6"/>
      <c r="U17" s="16" t="str">
        <f t="shared" si="6"/>
        <v/>
      </c>
    </row>
    <row r="18" spans="1:21">
      <c r="B18" s="6" t="s">
        <v>243</v>
      </c>
      <c r="C18" s="15" t="s">
        <v>245</v>
      </c>
      <c r="E18" s="15">
        <v>6265</v>
      </c>
      <c r="F18" s="7">
        <f t="shared" si="4"/>
        <v>0.40652780481474271</v>
      </c>
      <c r="G18" s="15"/>
      <c r="H18" s="7" t="s">
        <v>265</v>
      </c>
      <c r="I18" s="15" t="s">
        <v>270</v>
      </c>
      <c r="K18" s="15">
        <v>2548</v>
      </c>
      <c r="L18" s="7">
        <f t="shared" si="0"/>
        <v>0.97400611620795108</v>
      </c>
      <c r="N18" s="16" t="str">
        <f t="shared" si="1"/>
        <v/>
      </c>
      <c r="R18" s="15"/>
      <c r="T18" s="6"/>
      <c r="U18" s="16" t="str">
        <f t="shared" si="6"/>
        <v/>
      </c>
    </row>
    <row r="19" spans="1:21">
      <c r="E19" s="15"/>
      <c r="G19" s="15"/>
      <c r="H19" s="7" t="s">
        <v>266</v>
      </c>
      <c r="I19" s="15" t="s">
        <v>270</v>
      </c>
      <c r="K19" s="15">
        <v>1783</v>
      </c>
      <c r="L19" s="7">
        <f t="shared" si="0"/>
        <v>0.68157492354740057</v>
      </c>
      <c r="N19" s="16" t="str">
        <f t="shared" si="1"/>
        <v/>
      </c>
      <c r="R19" s="15"/>
      <c r="T19" s="6"/>
      <c r="U19" s="16" t="str">
        <f t="shared" si="6"/>
        <v/>
      </c>
    </row>
    <row r="20" spans="1:21">
      <c r="A20" s="1" t="s">
        <v>90</v>
      </c>
      <c r="N20" s="16" t="str">
        <f t="shared" si="1"/>
        <v/>
      </c>
      <c r="T20" s="6"/>
      <c r="U20" s="16" t="str">
        <f t="shared" si="6"/>
        <v/>
      </c>
    </row>
    <row r="21" spans="1:21">
      <c r="C21" s="6" t="s">
        <v>99</v>
      </c>
      <c r="E21" s="15"/>
      <c r="I21" s="6" t="s">
        <v>99</v>
      </c>
      <c r="N21" s="16" t="str">
        <f t="shared" si="1"/>
        <v/>
      </c>
      <c r="P21" s="6" t="s">
        <v>99</v>
      </c>
      <c r="T21" s="6"/>
      <c r="U21" s="16" t="str">
        <f t="shared" si="6"/>
        <v/>
      </c>
    </row>
    <row r="22" spans="1:21">
      <c r="A22" s="1" t="s">
        <v>32</v>
      </c>
      <c r="N22" s="16" t="str">
        <f t="shared" si="1"/>
        <v/>
      </c>
      <c r="T22" s="6"/>
      <c r="U22" s="16" t="str">
        <f t="shared" si="6"/>
        <v/>
      </c>
    </row>
    <row r="23" spans="1:21">
      <c r="C23" s="6" t="s">
        <v>99</v>
      </c>
      <c r="E23" s="15"/>
      <c r="I23" s="6" t="s">
        <v>99</v>
      </c>
      <c r="N23" s="16" t="str">
        <f t="shared" si="1"/>
        <v/>
      </c>
      <c r="P23" s="6" t="s">
        <v>99</v>
      </c>
      <c r="T23" s="6"/>
      <c r="U23" s="16" t="str">
        <f t="shared" si="6"/>
        <v/>
      </c>
    </row>
    <row r="24" spans="1:21">
      <c r="A24" s="1" t="s">
        <v>33</v>
      </c>
      <c r="N24" s="16" t="str">
        <f t="shared" si="1"/>
        <v/>
      </c>
      <c r="T24" s="6"/>
      <c r="U24" s="16" t="str">
        <f t="shared" si="6"/>
        <v/>
      </c>
    </row>
    <row r="25" spans="1:21">
      <c r="C25" s="6" t="s">
        <v>99</v>
      </c>
      <c r="I25" s="6" t="s">
        <v>99</v>
      </c>
      <c r="K25" s="15"/>
      <c r="N25" s="16" t="str">
        <f t="shared" si="1"/>
        <v/>
      </c>
      <c r="P25" s="6" t="s">
        <v>99</v>
      </c>
      <c r="R25" s="15"/>
      <c r="T25" s="6"/>
      <c r="U25" s="16" t="str">
        <f t="shared" si="6"/>
        <v/>
      </c>
    </row>
    <row r="26" spans="1:21">
      <c r="A26" s="1" t="s">
        <v>175</v>
      </c>
      <c r="N26" s="16" t="str">
        <f t="shared" si="1"/>
        <v/>
      </c>
      <c r="T26" s="6"/>
      <c r="U26" s="16" t="str">
        <f t="shared" si="6"/>
        <v/>
      </c>
    </row>
    <row r="27" spans="1:21">
      <c r="C27" s="6" t="s">
        <v>247</v>
      </c>
      <c r="E27" s="15">
        <v>15888</v>
      </c>
      <c r="F27" s="7">
        <f t="shared" si="4"/>
        <v>1.0309519174615533</v>
      </c>
      <c r="I27" s="6" t="s">
        <v>30</v>
      </c>
      <c r="K27" s="15"/>
      <c r="N27" s="16" t="str">
        <f t="shared" si="1"/>
        <v/>
      </c>
      <c r="P27" s="1" t="s">
        <v>253</v>
      </c>
      <c r="Q27" s="8"/>
      <c r="R27" s="8">
        <v>20720</v>
      </c>
      <c r="S27" s="2">
        <f t="shared" si="5"/>
        <v>3.0265848670756648</v>
      </c>
      <c r="T27" s="1">
        <v>2</v>
      </c>
      <c r="U27" s="18">
        <f t="shared" si="6"/>
        <v>8</v>
      </c>
    </row>
    <row r="28" spans="1:21">
      <c r="C28" s="6" t="s">
        <v>248</v>
      </c>
      <c r="E28" s="6">
        <v>12193</v>
      </c>
      <c r="F28" s="7">
        <f t="shared" si="4"/>
        <v>0.79118811238725584</v>
      </c>
      <c r="N28" s="16" t="str">
        <f t="shared" si="1"/>
        <v/>
      </c>
      <c r="P28" s="1" t="s">
        <v>247</v>
      </c>
      <c r="Q28" s="1"/>
      <c r="R28" s="8">
        <v>16770</v>
      </c>
      <c r="S28" s="2">
        <f t="shared" si="5"/>
        <v>2.4496056091148115</v>
      </c>
      <c r="T28" s="1">
        <v>3</v>
      </c>
      <c r="U28" s="18">
        <f t="shared" si="6"/>
        <v>12</v>
      </c>
    </row>
    <row r="29" spans="1:21">
      <c r="C29" s="6" t="s">
        <v>249</v>
      </c>
      <c r="D29" s="15"/>
      <c r="E29" s="15">
        <v>2384</v>
      </c>
      <c r="F29" s="7">
        <f t="shared" si="4"/>
        <v>0.15469469859191487</v>
      </c>
      <c r="N29" s="16" t="str">
        <f t="shared" si="1"/>
        <v/>
      </c>
      <c r="P29" s="6" t="s">
        <v>254</v>
      </c>
      <c r="Q29" s="15"/>
      <c r="R29" s="15">
        <v>5260</v>
      </c>
      <c r="S29" s="7">
        <f t="shared" si="5"/>
        <v>0.76833187262635116</v>
      </c>
      <c r="T29" s="6">
        <v>2</v>
      </c>
      <c r="U29" s="16">
        <f t="shared" si="6"/>
        <v>8</v>
      </c>
    </row>
    <row r="30" spans="1:21">
      <c r="C30" s="6" t="s">
        <v>250</v>
      </c>
      <c r="D30" s="15"/>
      <c r="E30" s="15">
        <v>2258</v>
      </c>
      <c r="F30" s="7">
        <f t="shared" si="4"/>
        <v>0.14651872039452341</v>
      </c>
      <c r="N30" s="16" t="str">
        <f t="shared" si="1"/>
        <v/>
      </c>
      <c r="P30" s="6" t="s">
        <v>255</v>
      </c>
      <c r="R30" s="15">
        <v>4612</v>
      </c>
      <c r="S30" s="7">
        <f t="shared" si="5"/>
        <v>0.67367806018112764</v>
      </c>
      <c r="T30" s="6">
        <v>3</v>
      </c>
      <c r="U30" s="16">
        <f t="shared" si="6"/>
        <v>12</v>
      </c>
    </row>
    <row r="31" spans="1:21">
      <c r="A31" s="1" t="s">
        <v>38</v>
      </c>
      <c r="N31" s="16" t="str">
        <f t="shared" si="1"/>
        <v/>
      </c>
      <c r="T31" s="6"/>
      <c r="U31" s="16" t="str">
        <f t="shared" si="6"/>
        <v/>
      </c>
    </row>
    <row r="32" spans="1:21">
      <c r="C32" s="1" t="s">
        <v>246</v>
      </c>
      <c r="D32" s="8"/>
      <c r="E32" s="8">
        <v>987835</v>
      </c>
      <c r="F32" s="2">
        <f t="shared" si="4"/>
        <v>64.099344623969898</v>
      </c>
      <c r="I32" s="1" t="s">
        <v>271</v>
      </c>
      <c r="J32" s="8"/>
      <c r="K32" s="8">
        <v>79793</v>
      </c>
      <c r="L32" s="2">
        <f t="shared" si="0"/>
        <v>30.50191131498471</v>
      </c>
      <c r="M32" s="14">
        <v>0</v>
      </c>
      <c r="N32" s="24">
        <f t="shared" si="1"/>
        <v>0</v>
      </c>
      <c r="O32" s="6" t="s">
        <v>106</v>
      </c>
      <c r="P32" s="15" t="s">
        <v>275</v>
      </c>
      <c r="R32" s="15">
        <v>11948</v>
      </c>
      <c r="S32" s="7">
        <f t="shared" si="5"/>
        <v>1.745252702307917</v>
      </c>
      <c r="T32" s="6"/>
      <c r="U32" s="16" t="str">
        <f t="shared" si="6"/>
        <v/>
      </c>
    </row>
    <row r="33" spans="1:21">
      <c r="E33" s="15"/>
      <c r="I33" s="1" t="s">
        <v>272</v>
      </c>
      <c r="J33" s="8"/>
      <c r="K33" s="8">
        <v>5374</v>
      </c>
      <c r="L33" s="2">
        <f t="shared" si="0"/>
        <v>2.0542813455657494</v>
      </c>
      <c r="N33" s="16" t="str">
        <f t="shared" si="1"/>
        <v/>
      </c>
      <c r="R33" s="15"/>
      <c r="T33" s="6"/>
      <c r="U33" s="16" t="str">
        <f t="shared" si="6"/>
        <v/>
      </c>
    </row>
    <row r="34" spans="1:21">
      <c r="A34" s="1" t="s">
        <v>16</v>
      </c>
      <c r="E34" s="15"/>
      <c r="N34" s="16" t="str">
        <f t="shared" si="1"/>
        <v/>
      </c>
      <c r="T34" s="6"/>
      <c r="U34" s="16" t="str">
        <f t="shared" si="6"/>
        <v/>
      </c>
    </row>
    <row r="35" spans="1:21">
      <c r="B35" s="6" t="s">
        <v>77</v>
      </c>
      <c r="C35" s="6" t="s">
        <v>245</v>
      </c>
      <c r="D35" s="6" t="s">
        <v>16</v>
      </c>
      <c r="E35" s="15">
        <v>2095</v>
      </c>
      <c r="F35" s="7">
        <f t="shared" si="4"/>
        <v>0.13594185971059633</v>
      </c>
      <c r="H35" s="6" t="s">
        <v>78</v>
      </c>
      <c r="I35" s="6" t="s">
        <v>270</v>
      </c>
      <c r="J35" s="6" t="s">
        <v>79</v>
      </c>
      <c r="K35" s="6">
        <v>5509</v>
      </c>
      <c r="L35" s="7">
        <f t="shared" si="0"/>
        <v>2.1058868501529053</v>
      </c>
      <c r="N35" s="16" t="str">
        <f t="shared" si="1"/>
        <v/>
      </c>
      <c r="O35" s="6" t="s">
        <v>41</v>
      </c>
      <c r="P35" s="15" t="s">
        <v>252</v>
      </c>
      <c r="Q35" s="6" t="s">
        <v>39</v>
      </c>
      <c r="R35" s="6">
        <v>748</v>
      </c>
      <c r="S35" s="7">
        <f t="shared" si="5"/>
        <v>0.10926088226701723</v>
      </c>
      <c r="T35" s="6"/>
      <c r="U35" s="16" t="str">
        <f t="shared" si="6"/>
        <v/>
      </c>
    </row>
    <row r="36" spans="1:21">
      <c r="A36" s="1" t="s">
        <v>289</v>
      </c>
      <c r="E36" s="15"/>
      <c r="P36" s="15"/>
      <c r="T36" s="6"/>
    </row>
    <row r="37" spans="1:21">
      <c r="C37" s="6" t="s">
        <v>295</v>
      </c>
      <c r="E37" s="15">
        <v>715</v>
      </c>
      <c r="F37" s="7">
        <f t="shared" si="4"/>
        <v>4.6395431834403998E-2</v>
      </c>
      <c r="I37" s="6" t="s">
        <v>296</v>
      </c>
      <c r="K37" s="6">
        <v>2</v>
      </c>
      <c r="P37" s="15"/>
      <c r="T37" s="6"/>
    </row>
    <row r="38" spans="1:21">
      <c r="A38" s="1" t="s">
        <v>40</v>
      </c>
      <c r="E38" s="15"/>
      <c r="L38" s="7">
        <f t="shared" si="0"/>
        <v>0</v>
      </c>
      <c r="N38" s="16" t="str">
        <f t="shared" si="1"/>
        <v/>
      </c>
      <c r="T38" s="6"/>
      <c r="U38" s="16" t="str">
        <f t="shared" si="6"/>
        <v/>
      </c>
    </row>
    <row r="39" spans="1:21" ht="24">
      <c r="C39" s="6" t="s">
        <v>276</v>
      </c>
      <c r="D39" s="15"/>
      <c r="E39" s="15">
        <v>42</v>
      </c>
      <c r="F39" s="7">
        <f t="shared" si="4"/>
        <v>2.7253260657971578E-3</v>
      </c>
      <c r="I39" s="6" t="s">
        <v>273</v>
      </c>
      <c r="J39" s="15"/>
      <c r="K39" s="15">
        <v>315</v>
      </c>
      <c r="L39" s="7">
        <f t="shared" si="0"/>
        <v>0.12041284403669725</v>
      </c>
      <c r="M39" s="29">
        <v>3</v>
      </c>
      <c r="N39" s="10">
        <f t="shared" si="1"/>
        <v>14.285714285714286</v>
      </c>
      <c r="P39" s="1" t="s">
        <v>256</v>
      </c>
      <c r="Q39" s="1"/>
      <c r="R39" s="8">
        <v>30385</v>
      </c>
      <c r="S39" s="2">
        <f t="shared" si="5"/>
        <v>4.4383581653520308</v>
      </c>
      <c r="T39" s="1">
        <v>2</v>
      </c>
      <c r="U39" s="18">
        <f t="shared" si="6"/>
        <v>8</v>
      </c>
    </row>
    <row r="40" spans="1:21" ht="24">
      <c r="B40" s="6" t="s">
        <v>277</v>
      </c>
      <c r="C40" s="6" t="s">
        <v>245</v>
      </c>
      <c r="E40" s="6">
        <v>290</v>
      </c>
      <c r="F40" s="7">
        <f t="shared" si="4"/>
        <v>1.881772759717085E-2</v>
      </c>
      <c r="I40" s="6" t="s">
        <v>274</v>
      </c>
      <c r="K40" s="6">
        <v>669</v>
      </c>
      <c r="L40" s="7">
        <f t="shared" si="0"/>
        <v>0.25573394495412843</v>
      </c>
      <c r="M40" s="6">
        <v>1</v>
      </c>
      <c r="N40" s="16">
        <f t="shared" si="1"/>
        <v>4.7619047619047619</v>
      </c>
      <c r="P40" s="6" t="s">
        <v>257</v>
      </c>
      <c r="Q40" s="15"/>
      <c r="R40" s="15">
        <v>4594</v>
      </c>
      <c r="S40" s="7">
        <f t="shared" si="5"/>
        <v>0.67104878761320474</v>
      </c>
      <c r="T40" s="6">
        <v>2</v>
      </c>
      <c r="U40" s="16">
        <f t="shared" si="6"/>
        <v>8</v>
      </c>
    </row>
    <row r="41" spans="1:21">
      <c r="C41" s="6" t="s">
        <v>318</v>
      </c>
      <c r="E41" s="6">
        <v>8491</v>
      </c>
      <c r="F41" s="7">
        <f t="shared" si="4"/>
        <v>0.55097008630199207</v>
      </c>
      <c r="K41" s="15"/>
      <c r="P41" s="6" t="s">
        <v>258</v>
      </c>
      <c r="R41" s="15">
        <v>1891</v>
      </c>
      <c r="S41" s="7">
        <f t="shared" si="5"/>
        <v>0.27621969033011978</v>
      </c>
      <c r="T41" s="6">
        <v>1</v>
      </c>
      <c r="U41" s="16">
        <f t="shared" si="6"/>
        <v>4</v>
      </c>
    </row>
    <row r="42" spans="1:21">
      <c r="D42" s="15"/>
      <c r="E42" s="15"/>
      <c r="R42" s="15"/>
      <c r="T42" s="6"/>
    </row>
    <row r="43" spans="1:21">
      <c r="T43" s="6"/>
    </row>
    <row r="44" spans="1:21">
      <c r="T44" s="6"/>
    </row>
    <row r="45" spans="1:21">
      <c r="T45" s="6"/>
    </row>
    <row r="46" spans="1:21">
      <c r="T46" s="6"/>
    </row>
    <row r="47" spans="1:21">
      <c r="T47" s="6"/>
    </row>
    <row r="48" spans="1:21">
      <c r="T48" s="6"/>
    </row>
    <row r="49" spans="20:20">
      <c r="T49" s="6"/>
    </row>
    <row r="50" spans="20:20">
      <c r="T50" s="6"/>
    </row>
    <row r="51" spans="20:20">
      <c r="T51" s="6"/>
    </row>
    <row r="52" spans="20:20">
      <c r="T52" s="6"/>
    </row>
  </sheetData>
  <mergeCells count="3">
    <mergeCell ref="B1:D1"/>
    <mergeCell ref="H1:J1"/>
    <mergeCell ref="O1:Q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brand-new</vt:lpstr>
      <vt:lpstr>crystal-clear</vt:lpstr>
      <vt:lpstr>age-old</vt:lpstr>
      <vt:lpstr>rock-solid</vt:lpstr>
      <vt:lpstr>chock-full</vt:lpstr>
      <vt:lpstr>sky-high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Thomas Prinzie</cp:lastModifiedBy>
  <dcterms:created xsi:type="dcterms:W3CDTF">2022-03-14T13:22:42Z</dcterms:created>
  <dcterms:modified xsi:type="dcterms:W3CDTF">2022-05-19T19:13:22Z</dcterms:modified>
</cp:coreProperties>
</file>