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4.xml" ContentType="application/vnd.openxmlformats-officedocument.drawing+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260" yWindow="0" windowWidth="25120" windowHeight="15000" tabRatio="500" firstSheet="5" activeTab="8"/>
  </bookViews>
  <sheets>
    <sheet name="Statu quo" sheetId="1" r:id="rId1"/>
    <sheet name="Rénovation" sheetId="2" r:id="rId2"/>
    <sheet name="Démolition" sheetId="3" r:id="rId3"/>
    <sheet name="Résultats" sheetId="4" r:id="rId4"/>
    <sheet name="Coût des options (VAN)" sheetId="5" r:id="rId5"/>
    <sheet name="Tableaux" sheetId="6" r:id="rId6"/>
    <sheet name="Test de sensibilité" sheetId="8" r:id="rId7"/>
    <sheet name="Energie économisée" sheetId="10" r:id="rId8"/>
    <sheet name="Emissions évitées" sheetId="11" r:id="rId9"/>
  </sheets>
  <definedNames>
    <definedName name="_ftn1" localSheetId="4">'Coût des options (VAN)'!$C$13</definedName>
    <definedName name="_ftnref1" localSheetId="4">'Coût des options (VAN)'!$J$3</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AY22" i="1" l="1"/>
  <c r="AX22" i="1"/>
  <c r="B20" i="1"/>
  <c r="A20" i="1"/>
  <c r="AX19" i="1"/>
  <c r="AX20" i="1"/>
  <c r="A21" i="1"/>
  <c r="M126" i="6"/>
  <c r="AX11" i="1"/>
  <c r="AW11" i="1"/>
  <c r="AW10" i="1"/>
  <c r="D79" i="5"/>
  <c r="D83" i="5"/>
  <c r="C83" i="5"/>
  <c r="D82" i="5"/>
  <c r="C82" i="5"/>
  <c r="B83" i="5"/>
  <c r="B82" i="5"/>
  <c r="D58"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C51" i="5"/>
  <c r="D80" i="5"/>
  <c r="C80" i="5"/>
  <c r="B80" i="5"/>
  <c r="B79"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C56" i="5"/>
  <c r="C86" i="5"/>
  <c r="D57"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C53" i="5"/>
  <c r="D53" i="5"/>
  <c r="D75" i="5"/>
  <c r="B85" i="5"/>
  <c r="C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C58" i="5"/>
  <c r="C55" i="5"/>
  <c r="C50" i="5"/>
  <c r="E14" i="11"/>
  <c r="E13"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E10"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E9" i="11"/>
  <c r="H22" i="10"/>
  <c r="H21" i="10"/>
  <c r="AQ11" i="10"/>
  <c r="E28" i="10"/>
  <c r="E27" i="10"/>
  <c r="E26" i="10"/>
  <c r="E25" i="10"/>
  <c r="E22" i="10"/>
  <c r="E21" i="10"/>
  <c r="E20" i="10"/>
  <c r="E19" i="10"/>
  <c r="E13" i="10"/>
  <c r="E10" i="10"/>
  <c r="E144" i="5"/>
  <c r="E14" i="10"/>
  <c r="F11" i="10"/>
  <c r="G11" i="10"/>
  <c r="H11" i="10"/>
  <c r="I11" i="10"/>
  <c r="J11" i="10"/>
  <c r="K11" i="10"/>
  <c r="L11" i="10"/>
  <c r="M11" i="10"/>
  <c r="N11" i="10"/>
  <c r="O11" i="10"/>
  <c r="P11" i="10"/>
  <c r="Q11" i="10"/>
  <c r="R11" i="10"/>
  <c r="S11" i="10"/>
  <c r="T11" i="10"/>
  <c r="U11" i="10"/>
  <c r="V11" i="10"/>
  <c r="W11" i="10"/>
  <c r="X11" i="10"/>
  <c r="Y11" i="10"/>
  <c r="Z11" i="10"/>
  <c r="AA11" i="10"/>
  <c r="AB11" i="10"/>
  <c r="AC11" i="10"/>
  <c r="AD11" i="10"/>
  <c r="AE11" i="10"/>
  <c r="AF11" i="10"/>
  <c r="AG11" i="10"/>
  <c r="AH11" i="10"/>
  <c r="AI11" i="10"/>
  <c r="AJ11" i="10"/>
  <c r="AK11" i="10"/>
  <c r="AL11" i="10"/>
  <c r="AM11" i="10"/>
  <c r="AN11" i="10"/>
  <c r="AO11" i="10"/>
  <c r="AP11" i="10"/>
  <c r="AR11" i="10"/>
  <c r="AS11" i="10"/>
  <c r="E11" i="10"/>
  <c r="F10" i="10"/>
  <c r="G10" i="10"/>
  <c r="H10" i="10"/>
  <c r="I10" i="10"/>
  <c r="J10" i="10"/>
  <c r="K10" i="10"/>
  <c r="L10" i="10"/>
  <c r="M10" i="10"/>
  <c r="N10" i="10"/>
  <c r="O10" i="10"/>
  <c r="P10" i="10"/>
  <c r="Q10" i="10"/>
  <c r="R10" i="10"/>
  <c r="S10" i="10"/>
  <c r="T10" i="10"/>
  <c r="U10" i="10"/>
  <c r="V10" i="10"/>
  <c r="W10" i="10"/>
  <c r="X10" i="10"/>
  <c r="Y10" i="10"/>
  <c r="Z10" i="10"/>
  <c r="AA10" i="10"/>
  <c r="AB10" i="10"/>
  <c r="AC10" i="10"/>
  <c r="AD10" i="10"/>
  <c r="AE10" i="10"/>
  <c r="AF10" i="10"/>
  <c r="AG10" i="10"/>
  <c r="AH10" i="10"/>
  <c r="AI10" i="10"/>
  <c r="AJ10" i="10"/>
  <c r="AK10" i="10"/>
  <c r="AL10" i="10"/>
  <c r="AM10" i="10"/>
  <c r="AN10" i="10"/>
  <c r="AO10" i="10"/>
  <c r="AP10" i="10"/>
  <c r="AQ10" i="10"/>
  <c r="AR10" i="10"/>
  <c r="AS10" i="10"/>
  <c r="G151" i="5"/>
  <c r="H141" i="5"/>
  <c r="H140" i="5"/>
  <c r="H139" i="5"/>
  <c r="G141" i="5"/>
  <c r="F141" i="5"/>
  <c r="E141" i="5"/>
  <c r="D141" i="5"/>
  <c r="C141" i="5"/>
  <c r="G140" i="5"/>
  <c r="F140" i="5"/>
  <c r="D140" i="5"/>
  <c r="C140" i="5"/>
  <c r="G139" i="5"/>
  <c r="F139" i="5"/>
  <c r="E139" i="5"/>
  <c r="D139" i="5"/>
  <c r="C139" i="5"/>
  <c r="B129" i="5"/>
  <c r="B109" i="5"/>
  <c r="D76" i="5"/>
  <c r="C75" i="5"/>
  <c r="C79" i="5"/>
  <c r="D86" i="5"/>
  <c r="D85" i="5"/>
  <c r="C76"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C85" i="5"/>
  <c r="B86" i="5"/>
  <c r="M77" i="8"/>
  <c r="C30" i="8"/>
  <c r="C29" i="8"/>
  <c r="C28" i="8"/>
  <c r="C13"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AK15" i="8"/>
  <c r="AL15" i="8"/>
  <c r="AM15" i="8"/>
  <c r="AN15" i="8"/>
  <c r="AO15" i="8"/>
  <c r="AP15" i="8"/>
  <c r="AQ15" i="8"/>
  <c r="AR15" i="8"/>
  <c r="C15" i="8"/>
  <c r="C14" i="8"/>
  <c r="F39" i="8"/>
  <c r="E49" i="8"/>
  <c r="E48" i="8"/>
  <c r="E54" i="8"/>
  <c r="E53" i="8"/>
  <c r="G93" i="1"/>
  <c r="H93" i="1"/>
  <c r="I93" i="1"/>
  <c r="J93" i="1"/>
  <c r="K93" i="1"/>
  <c r="L93" i="1"/>
  <c r="M93" i="1"/>
  <c r="F92" i="1"/>
  <c r="M92" i="1"/>
  <c r="G92" i="1"/>
  <c r="B62" i="5"/>
  <c r="K33" i="5"/>
  <c r="G124" i="3"/>
  <c r="G130" i="3"/>
  <c r="G131" i="3"/>
  <c r="F132" i="2"/>
  <c r="F131" i="2"/>
  <c r="H125" i="2"/>
  <c r="F125" i="2"/>
  <c r="F106" i="2"/>
  <c r="F105" i="2"/>
  <c r="F68" i="2"/>
  <c r="G68" i="2"/>
  <c r="H68" i="2"/>
  <c r="I68" i="2"/>
  <c r="J68" i="2"/>
  <c r="K68" i="2"/>
  <c r="L68" i="2"/>
  <c r="M68" i="2"/>
  <c r="N68" i="2"/>
  <c r="O68" i="2"/>
  <c r="P68" i="2"/>
  <c r="Q68" i="2"/>
  <c r="R68" i="2"/>
  <c r="S68" i="2"/>
  <c r="T68" i="2"/>
  <c r="U68" i="2"/>
  <c r="V68" i="2"/>
  <c r="W68" i="2"/>
  <c r="X68" i="2"/>
  <c r="Y68" i="2"/>
  <c r="Z68" i="2"/>
  <c r="AA68" i="2"/>
  <c r="AB68" i="2"/>
  <c r="AC68" i="2"/>
  <c r="AD68" i="2"/>
  <c r="AE68" i="2"/>
  <c r="AF68" i="2"/>
  <c r="AG68" i="2"/>
  <c r="AH68" i="2"/>
  <c r="AI68" i="2"/>
  <c r="AJ68" i="2"/>
  <c r="AK68" i="2"/>
  <c r="AL68" i="2"/>
  <c r="AM68" i="2"/>
  <c r="AN68" i="2"/>
  <c r="AO68" i="2"/>
  <c r="AP68" i="2"/>
  <c r="AQ68" i="2"/>
  <c r="AR68" i="2"/>
  <c r="AS68" i="2"/>
  <c r="AT68" i="2"/>
  <c r="AU68" i="2"/>
  <c r="F122" i="4"/>
  <c r="G21" i="8"/>
  <c r="G20" i="8"/>
  <c r="G143" i="4"/>
  <c r="G144" i="4"/>
  <c r="F123" i="4"/>
  <c r="G118" i="4"/>
  <c r="H118" i="4"/>
  <c r="I118" i="4"/>
  <c r="J118" i="4"/>
  <c r="K118" i="4"/>
  <c r="L118" i="4"/>
  <c r="M118" i="4"/>
  <c r="N118" i="4"/>
  <c r="O118" i="4"/>
  <c r="P118" i="4"/>
  <c r="Q118" i="4"/>
  <c r="R118" i="4"/>
  <c r="S118" i="4"/>
  <c r="T118" i="4"/>
  <c r="U118" i="4"/>
  <c r="V118" i="4"/>
  <c r="W118" i="4"/>
  <c r="X118" i="4"/>
  <c r="Y118" i="4"/>
  <c r="Z118" i="4"/>
  <c r="AA118" i="4"/>
  <c r="AB118" i="4"/>
  <c r="AC118" i="4"/>
  <c r="AD118" i="4"/>
  <c r="AE118" i="4"/>
  <c r="AF118" i="4"/>
  <c r="AG118" i="4"/>
  <c r="AH118" i="4"/>
  <c r="AI118" i="4"/>
  <c r="AJ118" i="4"/>
  <c r="AK118" i="4"/>
  <c r="AL118" i="4"/>
  <c r="AM118" i="4"/>
  <c r="AN118" i="4"/>
  <c r="AO118" i="4"/>
  <c r="AP118" i="4"/>
  <c r="AQ118" i="4"/>
  <c r="AR118" i="4"/>
  <c r="AS118" i="4"/>
  <c r="AT118" i="4"/>
  <c r="F118" i="4"/>
  <c r="K113" i="4"/>
  <c r="M2" i="4"/>
  <c r="D28" i="8"/>
  <c r="E28" i="8"/>
  <c r="F28" i="8"/>
  <c r="G28" i="8"/>
  <c r="H28" i="8"/>
  <c r="I28" i="8"/>
  <c r="J28" i="8"/>
  <c r="K28" i="8"/>
  <c r="L28" i="8"/>
  <c r="M28" i="8"/>
  <c r="N28" i="8"/>
  <c r="O28" i="8"/>
  <c r="P28" i="8"/>
  <c r="Q28" i="8"/>
  <c r="R28" i="8"/>
  <c r="S28" i="8"/>
  <c r="T28" i="8"/>
  <c r="U28" i="8"/>
  <c r="V28" i="8"/>
  <c r="W28" i="8"/>
  <c r="X28" i="8"/>
  <c r="Y28" i="8"/>
  <c r="Z28" i="8"/>
  <c r="AA28" i="8"/>
  <c r="AB28" i="8"/>
  <c r="AC28" i="8"/>
  <c r="AD28" i="8"/>
  <c r="AE28" i="8"/>
  <c r="AF28" i="8"/>
  <c r="AG28" i="8"/>
  <c r="AH28" i="8"/>
  <c r="AI28" i="8"/>
  <c r="AJ28" i="8"/>
  <c r="AK28" i="8"/>
  <c r="AL28" i="8"/>
  <c r="AM28" i="8"/>
  <c r="AN28" i="8"/>
  <c r="AO28" i="8"/>
  <c r="AP28" i="8"/>
  <c r="AQ28" i="8"/>
  <c r="AR28" i="8"/>
  <c r="D29" i="8"/>
  <c r="E29" i="8"/>
  <c r="F29" i="8"/>
  <c r="G29" i="8"/>
  <c r="H29" i="8"/>
  <c r="I29" i="8"/>
  <c r="J29" i="8"/>
  <c r="K29" i="8"/>
  <c r="L29" i="8"/>
  <c r="M29" i="8"/>
  <c r="N29" i="8"/>
  <c r="O29" i="8"/>
  <c r="P29" i="8"/>
  <c r="Q29" i="8"/>
  <c r="R29" i="8"/>
  <c r="S29" i="8"/>
  <c r="T29" i="8"/>
  <c r="U29" i="8"/>
  <c r="V29" i="8"/>
  <c r="W29" i="8"/>
  <c r="X29" i="8"/>
  <c r="Y29" i="8"/>
  <c r="Z29" i="8"/>
  <c r="AA29" i="8"/>
  <c r="AB29" i="8"/>
  <c r="AC29" i="8"/>
  <c r="AD29" i="8"/>
  <c r="AE29" i="8"/>
  <c r="AF29" i="8"/>
  <c r="AG29" i="8"/>
  <c r="AH29" i="8"/>
  <c r="AI29" i="8"/>
  <c r="AJ29" i="8"/>
  <c r="AK29" i="8"/>
  <c r="AL29" i="8"/>
  <c r="AM29" i="8"/>
  <c r="AN29" i="8"/>
  <c r="AO29" i="8"/>
  <c r="AP29" i="8"/>
  <c r="AQ29" i="8"/>
  <c r="AR29" i="8"/>
  <c r="D30" i="8"/>
  <c r="E30" i="8"/>
  <c r="F30" i="8"/>
  <c r="G30" i="8"/>
  <c r="H30" i="8"/>
  <c r="I30" i="8"/>
  <c r="J30" i="8"/>
  <c r="K30" i="8"/>
  <c r="L30" i="8"/>
  <c r="M30" i="8"/>
  <c r="N30" i="8"/>
  <c r="O30" i="8"/>
  <c r="P30" i="8"/>
  <c r="Q30" i="8"/>
  <c r="R30" i="8"/>
  <c r="S30" i="8"/>
  <c r="T30" i="8"/>
  <c r="U30" i="8"/>
  <c r="V30" i="8"/>
  <c r="W30" i="8"/>
  <c r="X30" i="8"/>
  <c r="Y30" i="8"/>
  <c r="Z30" i="8"/>
  <c r="AA30" i="8"/>
  <c r="AB30" i="8"/>
  <c r="AC30" i="8"/>
  <c r="AD30" i="8"/>
  <c r="AE30" i="8"/>
  <c r="AF30" i="8"/>
  <c r="AG30" i="8"/>
  <c r="AH30" i="8"/>
  <c r="AI30" i="8"/>
  <c r="AJ30" i="8"/>
  <c r="AK30" i="8"/>
  <c r="AL30" i="8"/>
  <c r="AM30" i="8"/>
  <c r="AN30" i="8"/>
  <c r="AO30" i="8"/>
  <c r="AP30" i="8"/>
  <c r="AQ30" i="8"/>
  <c r="AR30"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AK13" i="8"/>
  <c r="AL13" i="8"/>
  <c r="AM13" i="8"/>
  <c r="AN13" i="8"/>
  <c r="AO13" i="8"/>
  <c r="AP13" i="8"/>
  <c r="AQ13" i="8"/>
  <c r="AR13" i="8"/>
  <c r="E172" i="5"/>
  <c r="E171" i="5"/>
  <c r="G152" i="5"/>
  <c r="B157" i="5"/>
  <c r="B156" i="5"/>
  <c r="C166" i="5"/>
  <c r="D166" i="5"/>
  <c r="E166" i="5"/>
  <c r="F166" i="5"/>
  <c r="G166" i="5"/>
  <c r="H166" i="5"/>
  <c r="I166" i="5"/>
  <c r="J166" i="5"/>
  <c r="K166" i="5"/>
  <c r="L166" i="5"/>
  <c r="M166" i="5"/>
  <c r="N166" i="5"/>
  <c r="O166" i="5"/>
  <c r="P166" i="5"/>
  <c r="Q166" i="5"/>
  <c r="R166" i="5"/>
  <c r="S166" i="5"/>
  <c r="T166" i="5"/>
  <c r="U166" i="5"/>
  <c r="V166" i="5"/>
  <c r="W166" i="5"/>
  <c r="X166" i="5"/>
  <c r="Y166" i="5"/>
  <c r="Z166" i="5"/>
  <c r="AA166" i="5"/>
  <c r="AB166" i="5"/>
  <c r="AC166" i="5"/>
  <c r="AD166" i="5"/>
  <c r="AE166" i="5"/>
  <c r="AF166" i="5"/>
  <c r="AG166" i="5"/>
  <c r="AH166" i="5"/>
  <c r="AI166" i="5"/>
  <c r="AJ166" i="5"/>
  <c r="AK166" i="5"/>
  <c r="AL166" i="5"/>
  <c r="AM166" i="5"/>
  <c r="AN166" i="5"/>
  <c r="AO166" i="5"/>
  <c r="AP166" i="5"/>
  <c r="AQ166" i="5"/>
  <c r="B166" i="5"/>
  <c r="C165" i="5"/>
  <c r="D165" i="5"/>
  <c r="E165" i="5"/>
  <c r="F165" i="5"/>
  <c r="G165" i="5"/>
  <c r="H165" i="5"/>
  <c r="I165" i="5"/>
  <c r="J165" i="5"/>
  <c r="K165" i="5"/>
  <c r="L165" i="5"/>
  <c r="M165" i="5"/>
  <c r="N165" i="5"/>
  <c r="O165" i="5"/>
  <c r="P165" i="5"/>
  <c r="Q165" i="5"/>
  <c r="R165" i="5"/>
  <c r="S165" i="5"/>
  <c r="T165" i="5"/>
  <c r="U165" i="5"/>
  <c r="V165" i="5"/>
  <c r="W165" i="5"/>
  <c r="X165" i="5"/>
  <c r="Y165" i="5"/>
  <c r="Z165" i="5"/>
  <c r="AA165" i="5"/>
  <c r="AB165" i="5"/>
  <c r="AC165" i="5"/>
  <c r="AD165" i="5"/>
  <c r="AE165" i="5"/>
  <c r="AF165" i="5"/>
  <c r="AG165" i="5"/>
  <c r="AH165" i="5"/>
  <c r="AI165" i="5"/>
  <c r="AJ165" i="5"/>
  <c r="AK165" i="5"/>
  <c r="AL165" i="5"/>
  <c r="AM165" i="5"/>
  <c r="AN165" i="5"/>
  <c r="AO165" i="5"/>
  <c r="AP165" i="5"/>
  <c r="AQ165" i="5"/>
  <c r="B165" i="5"/>
  <c r="G149" i="5"/>
  <c r="G148" i="5"/>
  <c r="E149" i="5"/>
  <c r="E148" i="5"/>
  <c r="C129"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B119" i="5"/>
  <c r="C119"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C109"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F68" i="1"/>
  <c r="M20" i="6"/>
  <c r="M23" i="6"/>
  <c r="O21" i="6"/>
  <c r="O24" i="6"/>
  <c r="N21" i="6"/>
  <c r="N24" i="6"/>
  <c r="M21" i="6"/>
  <c r="M24" i="6"/>
  <c r="O20" i="6"/>
  <c r="O23" i="6"/>
  <c r="N20" i="6"/>
  <c r="N23" i="6"/>
  <c r="O18" i="6"/>
  <c r="N18" i="6"/>
  <c r="M18" i="6"/>
  <c r="O17" i="6"/>
  <c r="N17" i="6"/>
  <c r="M17" i="6"/>
  <c r="P36" i="6"/>
  <c r="P35" i="6"/>
  <c r="P34" i="6"/>
  <c r="O36" i="6"/>
  <c r="O35" i="6"/>
  <c r="O34" i="6"/>
  <c r="N14" i="6"/>
  <c r="N13" i="6"/>
  <c r="F38" i="5"/>
  <c r="E20" i="6"/>
  <c r="E21" i="6"/>
  <c r="E22" i="6"/>
  <c r="H5" i="6"/>
  <c r="H6" i="6"/>
  <c r="H7" i="6"/>
  <c r="E8" i="6"/>
  <c r="E9" i="6"/>
  <c r="E10" i="6"/>
  <c r="M38" i="5"/>
  <c r="F39" i="5"/>
  <c r="D39" i="5"/>
  <c r="D38" i="5"/>
  <c r="M35" i="5"/>
  <c r="M34" i="5"/>
  <c r="B63" i="5"/>
  <c r="M39" i="5"/>
  <c r="L35" i="5"/>
  <c r="L34" i="5"/>
  <c r="K34" i="5"/>
  <c r="K35"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A45" i="5"/>
  <c r="K45" i="5"/>
  <c r="BA44" i="5"/>
  <c r="BA43" i="5"/>
  <c r="L85" i="4"/>
  <c r="L84" i="4"/>
  <c r="E26" i="5"/>
  <c r="E27" i="5"/>
  <c r="D25" i="5"/>
  <c r="E16" i="5"/>
  <c r="E15" i="5"/>
  <c r="E14" i="5"/>
  <c r="J11" i="5"/>
  <c r="J12" i="5"/>
  <c r="J10" i="5"/>
  <c r="AX45" i="2"/>
  <c r="AX44" i="2"/>
  <c r="AX43" i="2"/>
  <c r="AW42" i="2"/>
  <c r="I76" i="4"/>
  <c r="J76" i="4"/>
  <c r="K76" i="4"/>
  <c r="H76" i="4"/>
  <c r="G76" i="4"/>
  <c r="L75" i="4"/>
  <c r="G39" i="4"/>
  <c r="G57" i="4"/>
  <c r="H57" i="4"/>
  <c r="I57" i="4"/>
  <c r="J57" i="4"/>
  <c r="K57" i="4"/>
  <c r="L56" i="4"/>
  <c r="AV52" i="4"/>
  <c r="AU47" i="4"/>
  <c r="H39" i="4"/>
  <c r="I39" i="4"/>
  <c r="J39" i="4"/>
  <c r="K39" i="4"/>
  <c r="E38" i="4"/>
  <c r="F38" i="4"/>
  <c r="AU29" i="4"/>
  <c r="AV34" i="4"/>
  <c r="AW7" i="4"/>
  <c r="AW8" i="4"/>
  <c r="AW6" i="4"/>
  <c r="F18" i="4"/>
  <c r="G18" i="4"/>
  <c r="M85" i="1"/>
  <c r="R23" i="1"/>
  <c r="S23" i="1"/>
  <c r="T23" i="1"/>
  <c r="U23" i="1"/>
  <c r="V23" i="1"/>
  <c r="W23" i="1"/>
  <c r="X23" i="1"/>
  <c r="Y23" i="1"/>
  <c r="Z23" i="1"/>
  <c r="AA23" i="1"/>
  <c r="AB23" i="1"/>
  <c r="AC23" i="1"/>
  <c r="AD23" i="1"/>
  <c r="AE23" i="1"/>
  <c r="AF23" i="1"/>
  <c r="AG23" i="1"/>
  <c r="AH23" i="1"/>
  <c r="AI23" i="1"/>
  <c r="AJ23" i="1"/>
  <c r="AK23" i="1"/>
  <c r="AL23" i="1"/>
  <c r="AM23" i="1"/>
  <c r="AN23" i="1"/>
  <c r="AO23" i="1"/>
  <c r="AP23" i="1"/>
  <c r="AQ23" i="1"/>
  <c r="AR23" i="1"/>
  <c r="AS23" i="1"/>
  <c r="AT23" i="1"/>
  <c r="AU23" i="1"/>
  <c r="Q23" i="1"/>
  <c r="R17" i="1"/>
  <c r="S17" i="1"/>
  <c r="T17" i="1"/>
  <c r="U17" i="1"/>
  <c r="V17" i="1"/>
  <c r="W17" i="1"/>
  <c r="X17" i="1"/>
  <c r="Y17" i="1"/>
  <c r="Z17" i="1"/>
  <c r="AA17" i="1"/>
  <c r="AB17" i="1"/>
  <c r="AC17" i="1"/>
  <c r="AD17" i="1"/>
  <c r="AE17" i="1"/>
  <c r="AF17" i="1"/>
  <c r="AG17" i="1"/>
  <c r="AH17" i="1"/>
  <c r="AI17" i="1"/>
  <c r="AJ17" i="1"/>
  <c r="AK17" i="1"/>
  <c r="AL17" i="1"/>
  <c r="AM17" i="1"/>
  <c r="AN17" i="1"/>
  <c r="AO17" i="1"/>
  <c r="AP17" i="1"/>
  <c r="AQ17" i="1"/>
  <c r="AR17" i="1"/>
  <c r="AS17" i="1"/>
  <c r="AT17" i="1"/>
  <c r="AU17" i="1"/>
  <c r="Q17" i="1"/>
  <c r="P23" i="1"/>
  <c r="Q12" i="1"/>
  <c r="R11" i="1"/>
  <c r="S11" i="1"/>
  <c r="T11" i="1"/>
  <c r="U11" i="1"/>
  <c r="V11" i="1"/>
  <c r="W11" i="1"/>
  <c r="X11" i="1"/>
  <c r="Y11" i="1"/>
  <c r="Z11" i="1"/>
  <c r="AA11" i="1"/>
  <c r="AB11" i="1"/>
  <c r="AC11" i="1"/>
  <c r="AD11" i="1"/>
  <c r="AE11" i="1"/>
  <c r="AF11" i="1"/>
  <c r="AG11" i="1"/>
  <c r="AH11" i="1"/>
  <c r="AI11" i="1"/>
  <c r="AJ11" i="1"/>
  <c r="AK11" i="1"/>
  <c r="AL11" i="1"/>
  <c r="AM11" i="1"/>
  <c r="AN11" i="1"/>
  <c r="AO11" i="1"/>
  <c r="AP11" i="1"/>
  <c r="AQ11" i="1"/>
  <c r="AR11" i="1"/>
  <c r="AS11" i="1"/>
  <c r="AT11" i="1"/>
  <c r="AU11" i="1"/>
  <c r="Q11" i="1"/>
  <c r="H11" i="1"/>
  <c r="H25" i="1"/>
  <c r="H26" i="1"/>
  <c r="H27" i="1"/>
  <c r="I11" i="1"/>
  <c r="I17" i="1"/>
  <c r="I23" i="1"/>
  <c r="I25" i="1"/>
  <c r="I26" i="1"/>
  <c r="I27" i="1"/>
  <c r="J11" i="1"/>
  <c r="J17" i="1"/>
  <c r="J23" i="1"/>
  <c r="J25" i="1"/>
  <c r="J26" i="1"/>
  <c r="J27" i="1"/>
  <c r="K11" i="1"/>
  <c r="K17" i="1"/>
  <c r="K23" i="1"/>
  <c r="K25" i="1"/>
  <c r="K26" i="1"/>
  <c r="K27" i="1"/>
  <c r="L11" i="1"/>
  <c r="L17" i="1"/>
  <c r="L23" i="1"/>
  <c r="L25" i="1"/>
  <c r="L26" i="1"/>
  <c r="L27" i="1"/>
  <c r="M11" i="1"/>
  <c r="M17" i="1"/>
  <c r="M23" i="1"/>
  <c r="M25" i="1"/>
  <c r="M26" i="1"/>
  <c r="M27" i="1"/>
  <c r="N11" i="1"/>
  <c r="N17" i="1"/>
  <c r="N23" i="1"/>
  <c r="N25" i="1"/>
  <c r="N26" i="1"/>
  <c r="N27" i="1"/>
  <c r="O11" i="1"/>
  <c r="O17" i="1"/>
  <c r="O23" i="1"/>
  <c r="O25" i="1"/>
  <c r="O26" i="1"/>
  <c r="O27" i="1"/>
  <c r="P11" i="1"/>
  <c r="P17" i="1"/>
  <c r="P25" i="1"/>
  <c r="P26" i="1"/>
  <c r="P27" i="1"/>
  <c r="G11" i="1"/>
  <c r="Q18" i="1"/>
  <c r="Q24" i="1"/>
  <c r="Q25" i="1"/>
  <c r="G23" i="1"/>
  <c r="M21" i="4"/>
  <c r="G21" i="4"/>
  <c r="M20" i="4"/>
  <c r="H19" i="4"/>
  <c r="I19" i="4"/>
  <c r="J19" i="4"/>
  <c r="K19" i="4"/>
  <c r="L19" i="4"/>
  <c r="M19" i="4"/>
  <c r="M18" i="4"/>
  <c r="G145" i="3"/>
  <c r="AW13" i="4"/>
  <c r="AW14" i="4"/>
  <c r="AW15" i="4"/>
  <c r="AW12" i="4"/>
  <c r="I15" i="4"/>
  <c r="AV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AP15" i="4"/>
  <c r="AQ15" i="4"/>
  <c r="AR15" i="4"/>
  <c r="AS15" i="4"/>
  <c r="AT15" i="4"/>
  <c r="AU15" i="4"/>
  <c r="H15" i="4"/>
  <c r="M143" i="3"/>
  <c r="M144" i="3"/>
  <c r="M145" i="3"/>
  <c r="M142" i="3"/>
  <c r="H143" i="3"/>
  <c r="I143" i="3"/>
  <c r="J143" i="3"/>
  <c r="K143" i="3"/>
  <c r="L143" i="3"/>
  <c r="G125" i="3"/>
  <c r="G126" i="3"/>
  <c r="G127" i="3"/>
  <c r="H124" i="3"/>
  <c r="H125" i="3"/>
  <c r="H126" i="3"/>
  <c r="H127" i="3"/>
  <c r="H130" i="3"/>
  <c r="I124" i="3"/>
  <c r="I125" i="3"/>
  <c r="I126" i="3"/>
  <c r="I127" i="3"/>
  <c r="I130" i="3"/>
  <c r="J124" i="3"/>
  <c r="J125" i="3"/>
  <c r="J126" i="3"/>
  <c r="J127" i="3"/>
  <c r="J130" i="3"/>
  <c r="K124" i="3"/>
  <c r="K125" i="3"/>
  <c r="K126" i="3"/>
  <c r="K127" i="3"/>
  <c r="K130" i="3"/>
  <c r="L124" i="3"/>
  <c r="L125" i="3"/>
  <c r="L126" i="3"/>
  <c r="L127" i="3"/>
  <c r="L130" i="3"/>
  <c r="M124" i="3"/>
  <c r="M125" i="3"/>
  <c r="M126" i="3"/>
  <c r="M127" i="3"/>
  <c r="M130" i="3"/>
  <c r="N124" i="3"/>
  <c r="N125" i="3"/>
  <c r="N126" i="3"/>
  <c r="N127" i="3"/>
  <c r="N130" i="3"/>
  <c r="O124" i="3"/>
  <c r="O125" i="3"/>
  <c r="O126" i="3"/>
  <c r="O127" i="3"/>
  <c r="O130" i="3"/>
  <c r="P124" i="3"/>
  <c r="P125" i="3"/>
  <c r="P126" i="3"/>
  <c r="P127" i="3"/>
  <c r="P130" i="3"/>
  <c r="Q124" i="3"/>
  <c r="Q125" i="3"/>
  <c r="Q126" i="3"/>
  <c r="Q127" i="3"/>
  <c r="Q130" i="3"/>
  <c r="R124" i="3"/>
  <c r="R125" i="3"/>
  <c r="R126" i="3"/>
  <c r="R127" i="3"/>
  <c r="R130" i="3"/>
  <c r="S124" i="3"/>
  <c r="S125" i="3"/>
  <c r="S126" i="3"/>
  <c r="S127" i="3"/>
  <c r="S130" i="3"/>
  <c r="T124" i="3"/>
  <c r="T125" i="3"/>
  <c r="T126" i="3"/>
  <c r="T127" i="3"/>
  <c r="T130" i="3"/>
  <c r="U124" i="3"/>
  <c r="U125" i="3"/>
  <c r="U126" i="3"/>
  <c r="U127" i="3"/>
  <c r="U130" i="3"/>
  <c r="V124" i="3"/>
  <c r="V125" i="3"/>
  <c r="V126" i="3"/>
  <c r="V127" i="3"/>
  <c r="V130" i="3"/>
  <c r="W124" i="3"/>
  <c r="W125" i="3"/>
  <c r="W126" i="3"/>
  <c r="W127" i="3"/>
  <c r="W130" i="3"/>
  <c r="X124" i="3"/>
  <c r="X125" i="3"/>
  <c r="X126" i="3"/>
  <c r="X127" i="3"/>
  <c r="X130" i="3"/>
  <c r="Y124" i="3"/>
  <c r="Y125" i="3"/>
  <c r="Y126" i="3"/>
  <c r="Y127" i="3"/>
  <c r="Y130" i="3"/>
  <c r="Z124" i="3"/>
  <c r="Z125" i="3"/>
  <c r="Z126" i="3"/>
  <c r="Z127" i="3"/>
  <c r="Z130" i="3"/>
  <c r="AA124" i="3"/>
  <c r="AA125" i="3"/>
  <c r="AA126" i="3"/>
  <c r="AA127" i="3"/>
  <c r="AA130" i="3"/>
  <c r="AB124" i="3"/>
  <c r="AB125" i="3"/>
  <c r="AB126" i="3"/>
  <c r="AB127" i="3"/>
  <c r="AB130" i="3"/>
  <c r="AC124" i="3"/>
  <c r="AC125" i="3"/>
  <c r="AC126" i="3"/>
  <c r="AC127" i="3"/>
  <c r="AC130" i="3"/>
  <c r="AD124" i="3"/>
  <c r="AD125" i="3"/>
  <c r="AD126" i="3"/>
  <c r="AD127" i="3"/>
  <c r="AD130" i="3"/>
  <c r="AE124" i="3"/>
  <c r="AE125" i="3"/>
  <c r="AE126" i="3"/>
  <c r="AE127" i="3"/>
  <c r="AE130" i="3"/>
  <c r="AF124" i="3"/>
  <c r="AF125" i="3"/>
  <c r="AF126" i="3"/>
  <c r="AF127" i="3"/>
  <c r="AF130" i="3"/>
  <c r="AG124" i="3"/>
  <c r="AG125" i="3"/>
  <c r="AG126" i="3"/>
  <c r="AG127" i="3"/>
  <c r="AG130" i="3"/>
  <c r="AH124" i="3"/>
  <c r="AH125" i="3"/>
  <c r="AH126" i="3"/>
  <c r="AH127" i="3"/>
  <c r="AH130" i="3"/>
  <c r="AI124" i="3"/>
  <c r="AI125" i="3"/>
  <c r="AI126" i="3"/>
  <c r="AI127" i="3"/>
  <c r="AI130" i="3"/>
  <c r="AJ124" i="3"/>
  <c r="AJ125" i="3"/>
  <c r="AJ126" i="3"/>
  <c r="AJ127" i="3"/>
  <c r="AJ130" i="3"/>
  <c r="AK124" i="3"/>
  <c r="AK125" i="3"/>
  <c r="AK126" i="3"/>
  <c r="AK127" i="3"/>
  <c r="AK130" i="3"/>
  <c r="AL124" i="3"/>
  <c r="AL125" i="3"/>
  <c r="AL126" i="3"/>
  <c r="AL127" i="3"/>
  <c r="AL130" i="3"/>
  <c r="AM124" i="3"/>
  <c r="AM125" i="3"/>
  <c r="AM126" i="3"/>
  <c r="AM127" i="3"/>
  <c r="AM130" i="3"/>
  <c r="AN124" i="3"/>
  <c r="AN125" i="3"/>
  <c r="AN126" i="3"/>
  <c r="AN127" i="3"/>
  <c r="AN130" i="3"/>
  <c r="AO124" i="3"/>
  <c r="AO125" i="3"/>
  <c r="AO126" i="3"/>
  <c r="AO127" i="3"/>
  <c r="AO130" i="3"/>
  <c r="AP124" i="3"/>
  <c r="AP125" i="3"/>
  <c r="AP126" i="3"/>
  <c r="AP127" i="3"/>
  <c r="AP130" i="3"/>
  <c r="AQ124" i="3"/>
  <c r="AQ125" i="3"/>
  <c r="AQ126" i="3"/>
  <c r="AQ127" i="3"/>
  <c r="AQ130" i="3"/>
  <c r="AR124" i="3"/>
  <c r="AR125" i="3"/>
  <c r="AR126" i="3"/>
  <c r="AR127" i="3"/>
  <c r="AR130" i="3"/>
  <c r="AS124" i="3"/>
  <c r="AS125" i="3"/>
  <c r="AS126" i="3"/>
  <c r="AS127" i="3"/>
  <c r="AS130" i="3"/>
  <c r="AT124" i="3"/>
  <c r="AT125" i="3"/>
  <c r="AT126" i="3"/>
  <c r="AT127" i="3"/>
  <c r="AT130" i="3"/>
  <c r="AU124" i="3"/>
  <c r="AU125" i="3"/>
  <c r="AU126" i="3"/>
  <c r="AU127" i="3"/>
  <c r="AU130" i="3"/>
  <c r="H131" i="3"/>
  <c r="I131" i="3"/>
  <c r="J131" i="3"/>
  <c r="K131" i="3"/>
  <c r="L131" i="3"/>
  <c r="M131" i="3"/>
  <c r="N131" i="3"/>
  <c r="O131" i="3"/>
  <c r="P131" i="3"/>
  <c r="Q131" i="3"/>
  <c r="R131" i="3"/>
  <c r="S131" i="3"/>
  <c r="T131" i="3"/>
  <c r="U131" i="3"/>
  <c r="V131" i="3"/>
  <c r="W131" i="3"/>
  <c r="X131" i="3"/>
  <c r="Y131" i="3"/>
  <c r="Z131" i="3"/>
  <c r="AA131" i="3"/>
  <c r="AB131" i="3"/>
  <c r="AC131" i="3"/>
  <c r="AD131" i="3"/>
  <c r="AE131" i="3"/>
  <c r="AF131" i="3"/>
  <c r="AG131" i="3"/>
  <c r="AH131" i="3"/>
  <c r="AI131" i="3"/>
  <c r="AJ131" i="3"/>
  <c r="AK131" i="3"/>
  <c r="AL131" i="3"/>
  <c r="AM131" i="3"/>
  <c r="AN131" i="3"/>
  <c r="AO131" i="3"/>
  <c r="AP131" i="3"/>
  <c r="AQ131" i="3"/>
  <c r="AR131" i="3"/>
  <c r="AS131" i="3"/>
  <c r="AT131" i="3"/>
  <c r="AU131" i="3"/>
  <c r="F41" i="3"/>
  <c r="F75" i="3"/>
  <c r="F76" i="3"/>
  <c r="F43" i="3"/>
  <c r="F77" i="3"/>
  <c r="F78" i="3"/>
  <c r="F45" i="3"/>
  <c r="F79" i="3"/>
  <c r="F80" i="3"/>
  <c r="F50" i="3"/>
  <c r="F84" i="3"/>
  <c r="F85" i="3"/>
  <c r="F52" i="3"/>
  <c r="F86" i="3"/>
  <c r="F87" i="3"/>
  <c r="F54" i="3"/>
  <c r="F88" i="3"/>
  <c r="F89" i="3"/>
  <c r="F59" i="3"/>
  <c r="F93" i="3"/>
  <c r="F94" i="3"/>
  <c r="F61" i="3"/>
  <c r="F95" i="3"/>
  <c r="F96" i="3"/>
  <c r="F63" i="3"/>
  <c r="F97" i="3"/>
  <c r="F98" i="3"/>
  <c r="F104" i="3"/>
  <c r="F105" i="3"/>
  <c r="F124" i="3"/>
  <c r="F125" i="3"/>
  <c r="F126" i="3"/>
  <c r="F127" i="3"/>
  <c r="F130" i="3"/>
  <c r="F131" i="3"/>
  <c r="F76" i="2"/>
  <c r="F77" i="2"/>
  <c r="F78" i="2"/>
  <c r="F79" i="2"/>
  <c r="F80" i="2"/>
  <c r="F81" i="2"/>
  <c r="F50" i="2"/>
  <c r="F85" i="2"/>
  <c r="F86" i="2"/>
  <c r="F52" i="2"/>
  <c r="F87" i="2"/>
  <c r="F88" i="2"/>
  <c r="F54" i="2"/>
  <c r="F89" i="2"/>
  <c r="F90" i="2"/>
  <c r="F59" i="2"/>
  <c r="F94" i="2"/>
  <c r="F95" i="2"/>
  <c r="F61" i="2"/>
  <c r="F96" i="2"/>
  <c r="F97" i="2"/>
  <c r="F63" i="2"/>
  <c r="F98" i="2"/>
  <c r="F99" i="2"/>
  <c r="F126" i="2"/>
  <c r="F127" i="2"/>
  <c r="F128" i="2"/>
  <c r="G98" i="3"/>
  <c r="G96" i="3"/>
  <c r="G94" i="3"/>
  <c r="G89" i="3"/>
  <c r="G87" i="3"/>
  <c r="G85" i="3"/>
  <c r="G80" i="3"/>
  <c r="G78" i="3"/>
  <c r="G76" i="3"/>
  <c r="G104" i="3"/>
  <c r="H98" i="3"/>
  <c r="H96" i="3"/>
  <c r="H94" i="3"/>
  <c r="H89" i="3"/>
  <c r="H87" i="3"/>
  <c r="H85" i="3"/>
  <c r="H80" i="3"/>
  <c r="H78" i="3"/>
  <c r="H76" i="3"/>
  <c r="H104" i="3"/>
  <c r="I98" i="3"/>
  <c r="I96" i="3"/>
  <c r="I94" i="3"/>
  <c r="I89" i="3"/>
  <c r="I87" i="3"/>
  <c r="I85" i="3"/>
  <c r="I80" i="3"/>
  <c r="I78" i="3"/>
  <c r="I76" i="3"/>
  <c r="I104" i="3"/>
  <c r="J98" i="3"/>
  <c r="J96" i="3"/>
  <c r="J94" i="3"/>
  <c r="J89" i="3"/>
  <c r="J87" i="3"/>
  <c r="J85" i="3"/>
  <c r="J80" i="3"/>
  <c r="J78" i="3"/>
  <c r="J76" i="3"/>
  <c r="J104" i="3"/>
  <c r="K98" i="3"/>
  <c r="K96" i="3"/>
  <c r="K94" i="3"/>
  <c r="K89" i="3"/>
  <c r="K87" i="3"/>
  <c r="K85" i="3"/>
  <c r="K80" i="3"/>
  <c r="K78" i="3"/>
  <c r="K76" i="3"/>
  <c r="K104" i="3"/>
  <c r="L98" i="3"/>
  <c r="L96" i="3"/>
  <c r="L94" i="3"/>
  <c r="L89" i="3"/>
  <c r="L87" i="3"/>
  <c r="L85" i="3"/>
  <c r="L80" i="3"/>
  <c r="L78" i="3"/>
  <c r="L76" i="3"/>
  <c r="L104" i="3"/>
  <c r="M98" i="3"/>
  <c r="M96" i="3"/>
  <c r="M94" i="3"/>
  <c r="M89" i="3"/>
  <c r="M87" i="3"/>
  <c r="M85" i="3"/>
  <c r="M80" i="3"/>
  <c r="M78" i="3"/>
  <c r="M76" i="3"/>
  <c r="M104" i="3"/>
  <c r="N98" i="3"/>
  <c r="N96" i="3"/>
  <c r="N94" i="3"/>
  <c r="N89" i="3"/>
  <c r="N87" i="3"/>
  <c r="N85" i="3"/>
  <c r="N80" i="3"/>
  <c r="N78" i="3"/>
  <c r="N76" i="3"/>
  <c r="N104" i="3"/>
  <c r="O98" i="3"/>
  <c r="O96" i="3"/>
  <c r="O94" i="3"/>
  <c r="O89" i="3"/>
  <c r="O87" i="3"/>
  <c r="O85" i="3"/>
  <c r="O80" i="3"/>
  <c r="O78" i="3"/>
  <c r="O76" i="3"/>
  <c r="O104" i="3"/>
  <c r="P98" i="3"/>
  <c r="P96" i="3"/>
  <c r="P94" i="3"/>
  <c r="P89" i="3"/>
  <c r="P87" i="3"/>
  <c r="P85" i="3"/>
  <c r="P80" i="3"/>
  <c r="P78" i="3"/>
  <c r="P76" i="3"/>
  <c r="P104" i="3"/>
  <c r="Q98" i="3"/>
  <c r="Q96" i="3"/>
  <c r="Q94" i="3"/>
  <c r="Q89" i="3"/>
  <c r="Q87" i="3"/>
  <c r="Q85" i="3"/>
  <c r="Q80" i="3"/>
  <c r="Q78" i="3"/>
  <c r="Q76" i="3"/>
  <c r="Q104" i="3"/>
  <c r="R98" i="3"/>
  <c r="R96" i="3"/>
  <c r="R94" i="3"/>
  <c r="R89" i="3"/>
  <c r="R87" i="3"/>
  <c r="R85" i="3"/>
  <c r="R80" i="3"/>
  <c r="R78" i="3"/>
  <c r="R76" i="3"/>
  <c r="R104" i="3"/>
  <c r="S98" i="3"/>
  <c r="S96" i="3"/>
  <c r="S94" i="3"/>
  <c r="S89" i="3"/>
  <c r="S87" i="3"/>
  <c r="S85" i="3"/>
  <c r="S80" i="3"/>
  <c r="S78" i="3"/>
  <c r="S76" i="3"/>
  <c r="S104" i="3"/>
  <c r="T98" i="3"/>
  <c r="T96" i="3"/>
  <c r="T94" i="3"/>
  <c r="T89" i="3"/>
  <c r="T87" i="3"/>
  <c r="T85" i="3"/>
  <c r="T80" i="3"/>
  <c r="T78" i="3"/>
  <c r="T76" i="3"/>
  <c r="T104" i="3"/>
  <c r="U98" i="3"/>
  <c r="U96" i="3"/>
  <c r="U94" i="3"/>
  <c r="U89" i="3"/>
  <c r="U87" i="3"/>
  <c r="U85" i="3"/>
  <c r="U80" i="3"/>
  <c r="U78" i="3"/>
  <c r="U76" i="3"/>
  <c r="U104" i="3"/>
  <c r="V98" i="3"/>
  <c r="V96" i="3"/>
  <c r="V94" i="3"/>
  <c r="V89" i="3"/>
  <c r="V87" i="3"/>
  <c r="V85" i="3"/>
  <c r="V80" i="3"/>
  <c r="V78" i="3"/>
  <c r="V76" i="3"/>
  <c r="V104" i="3"/>
  <c r="W98" i="3"/>
  <c r="W96" i="3"/>
  <c r="W94" i="3"/>
  <c r="W89" i="3"/>
  <c r="W87" i="3"/>
  <c r="W85" i="3"/>
  <c r="W80" i="3"/>
  <c r="W78" i="3"/>
  <c r="W76" i="3"/>
  <c r="W104" i="3"/>
  <c r="X98" i="3"/>
  <c r="X96" i="3"/>
  <c r="X94" i="3"/>
  <c r="X89" i="3"/>
  <c r="X87" i="3"/>
  <c r="X85" i="3"/>
  <c r="X80" i="3"/>
  <c r="X78" i="3"/>
  <c r="X76" i="3"/>
  <c r="X104" i="3"/>
  <c r="Y98" i="3"/>
  <c r="Y96" i="3"/>
  <c r="Y94" i="3"/>
  <c r="Y89" i="3"/>
  <c r="Y87" i="3"/>
  <c r="Y85" i="3"/>
  <c r="Y80" i="3"/>
  <c r="Y78" i="3"/>
  <c r="Y76" i="3"/>
  <c r="Y104" i="3"/>
  <c r="Z98" i="3"/>
  <c r="Z96" i="3"/>
  <c r="Z94" i="3"/>
  <c r="Z89" i="3"/>
  <c r="Z87" i="3"/>
  <c r="Z85" i="3"/>
  <c r="Z80" i="3"/>
  <c r="Z78" i="3"/>
  <c r="Z76" i="3"/>
  <c r="Z104" i="3"/>
  <c r="AA98" i="3"/>
  <c r="AA96" i="3"/>
  <c r="AA94" i="3"/>
  <c r="AA89" i="3"/>
  <c r="AA87" i="3"/>
  <c r="AA85" i="3"/>
  <c r="AA80" i="3"/>
  <c r="AA78" i="3"/>
  <c r="AA76" i="3"/>
  <c r="AA104" i="3"/>
  <c r="AB98" i="3"/>
  <c r="AB96" i="3"/>
  <c r="AB94" i="3"/>
  <c r="AB89" i="3"/>
  <c r="AB87" i="3"/>
  <c r="AB85" i="3"/>
  <c r="AB80" i="3"/>
  <c r="AB78" i="3"/>
  <c r="AB76" i="3"/>
  <c r="AB104" i="3"/>
  <c r="AC98" i="3"/>
  <c r="AC96" i="3"/>
  <c r="AC94" i="3"/>
  <c r="AC89" i="3"/>
  <c r="AC87" i="3"/>
  <c r="AC85" i="3"/>
  <c r="AC80" i="3"/>
  <c r="AC78" i="3"/>
  <c r="AC76" i="3"/>
  <c r="AC104" i="3"/>
  <c r="AD98" i="3"/>
  <c r="AD96" i="3"/>
  <c r="AD94" i="3"/>
  <c r="AD89" i="3"/>
  <c r="AD87" i="3"/>
  <c r="AD85" i="3"/>
  <c r="AD80" i="3"/>
  <c r="AD78" i="3"/>
  <c r="AD76" i="3"/>
  <c r="AD104" i="3"/>
  <c r="AE98" i="3"/>
  <c r="AE96" i="3"/>
  <c r="AE94" i="3"/>
  <c r="AE89" i="3"/>
  <c r="AE87" i="3"/>
  <c r="AE85" i="3"/>
  <c r="AE80" i="3"/>
  <c r="AE78" i="3"/>
  <c r="AE76" i="3"/>
  <c r="AE104" i="3"/>
  <c r="AF98" i="3"/>
  <c r="AF96" i="3"/>
  <c r="AF94" i="3"/>
  <c r="AF89" i="3"/>
  <c r="AF87" i="3"/>
  <c r="AF85" i="3"/>
  <c r="AF80" i="3"/>
  <c r="AF78" i="3"/>
  <c r="AF76" i="3"/>
  <c r="AF104" i="3"/>
  <c r="AG98" i="3"/>
  <c r="AG96" i="3"/>
  <c r="AG94" i="3"/>
  <c r="AG89" i="3"/>
  <c r="AG87" i="3"/>
  <c r="AG85" i="3"/>
  <c r="AG80" i="3"/>
  <c r="AG78" i="3"/>
  <c r="AG76" i="3"/>
  <c r="AG104" i="3"/>
  <c r="AH98" i="3"/>
  <c r="AH96" i="3"/>
  <c r="AH94" i="3"/>
  <c r="AH89" i="3"/>
  <c r="AH87" i="3"/>
  <c r="AH85" i="3"/>
  <c r="AH80" i="3"/>
  <c r="AH78" i="3"/>
  <c r="AH76" i="3"/>
  <c r="AH104" i="3"/>
  <c r="AI98" i="3"/>
  <c r="AI96" i="3"/>
  <c r="AI94" i="3"/>
  <c r="AI89" i="3"/>
  <c r="AI87" i="3"/>
  <c r="AI85" i="3"/>
  <c r="AI80" i="3"/>
  <c r="AI78" i="3"/>
  <c r="AI76" i="3"/>
  <c r="AI104" i="3"/>
  <c r="AJ98" i="3"/>
  <c r="AJ96" i="3"/>
  <c r="AJ94" i="3"/>
  <c r="AJ89" i="3"/>
  <c r="AJ87" i="3"/>
  <c r="AJ85" i="3"/>
  <c r="AJ80" i="3"/>
  <c r="AJ78" i="3"/>
  <c r="AJ76" i="3"/>
  <c r="AJ104" i="3"/>
  <c r="AK98" i="3"/>
  <c r="AK96" i="3"/>
  <c r="AK94" i="3"/>
  <c r="AK89" i="3"/>
  <c r="AK87" i="3"/>
  <c r="AK85" i="3"/>
  <c r="AK80" i="3"/>
  <c r="AK78" i="3"/>
  <c r="AK76" i="3"/>
  <c r="AK104" i="3"/>
  <c r="AL98" i="3"/>
  <c r="AL96" i="3"/>
  <c r="AL94" i="3"/>
  <c r="AL89" i="3"/>
  <c r="AL87" i="3"/>
  <c r="AL85" i="3"/>
  <c r="AL80" i="3"/>
  <c r="AL78" i="3"/>
  <c r="AL76" i="3"/>
  <c r="AL104" i="3"/>
  <c r="AM98" i="3"/>
  <c r="AM96" i="3"/>
  <c r="AM94" i="3"/>
  <c r="AM89" i="3"/>
  <c r="AM87" i="3"/>
  <c r="AM85" i="3"/>
  <c r="AM80" i="3"/>
  <c r="AM78" i="3"/>
  <c r="AM76" i="3"/>
  <c r="AM104" i="3"/>
  <c r="AN98" i="3"/>
  <c r="AN96" i="3"/>
  <c r="AN94" i="3"/>
  <c r="AN89" i="3"/>
  <c r="AN87" i="3"/>
  <c r="AN85" i="3"/>
  <c r="AN80" i="3"/>
  <c r="AN78" i="3"/>
  <c r="AN76" i="3"/>
  <c r="AN104" i="3"/>
  <c r="AO98" i="3"/>
  <c r="AO96" i="3"/>
  <c r="AO94" i="3"/>
  <c r="AO89" i="3"/>
  <c r="AO87" i="3"/>
  <c r="AO85" i="3"/>
  <c r="AO80" i="3"/>
  <c r="AO78" i="3"/>
  <c r="AO76" i="3"/>
  <c r="AO104" i="3"/>
  <c r="AP98" i="3"/>
  <c r="AP96" i="3"/>
  <c r="AP94" i="3"/>
  <c r="AP89" i="3"/>
  <c r="AP87" i="3"/>
  <c r="AP85" i="3"/>
  <c r="AP80" i="3"/>
  <c r="AP78" i="3"/>
  <c r="AP76" i="3"/>
  <c r="AP104" i="3"/>
  <c r="AQ98" i="3"/>
  <c r="AQ96" i="3"/>
  <c r="AQ94" i="3"/>
  <c r="AQ89" i="3"/>
  <c r="AQ87" i="3"/>
  <c r="AQ85" i="3"/>
  <c r="AQ80" i="3"/>
  <c r="AQ78" i="3"/>
  <c r="AQ76" i="3"/>
  <c r="AQ104" i="3"/>
  <c r="AR98" i="3"/>
  <c r="AR96" i="3"/>
  <c r="AR94" i="3"/>
  <c r="AR89" i="3"/>
  <c r="AR87" i="3"/>
  <c r="AR85" i="3"/>
  <c r="AR80" i="3"/>
  <c r="AR78" i="3"/>
  <c r="AR76" i="3"/>
  <c r="AR104" i="3"/>
  <c r="AS98" i="3"/>
  <c r="AS96" i="3"/>
  <c r="AS94" i="3"/>
  <c r="AS89" i="3"/>
  <c r="AS87" i="3"/>
  <c r="AS85" i="3"/>
  <c r="AS80" i="3"/>
  <c r="AS78" i="3"/>
  <c r="AS76" i="3"/>
  <c r="AS104" i="3"/>
  <c r="AT98" i="3"/>
  <c r="AT96" i="3"/>
  <c r="AT94" i="3"/>
  <c r="AT89" i="3"/>
  <c r="AT87" i="3"/>
  <c r="AT85" i="3"/>
  <c r="AT80" i="3"/>
  <c r="AT78" i="3"/>
  <c r="AT76" i="3"/>
  <c r="AT104" i="3"/>
  <c r="AU98" i="3"/>
  <c r="AU96" i="3"/>
  <c r="AU94" i="3"/>
  <c r="AU89" i="3"/>
  <c r="AU87" i="3"/>
  <c r="AU85" i="3"/>
  <c r="AU80" i="3"/>
  <c r="AU78" i="3"/>
  <c r="AU76" i="3"/>
  <c r="AU104" i="3"/>
  <c r="G105" i="3"/>
  <c r="H105" i="3"/>
  <c r="I105" i="3"/>
  <c r="J105" i="3"/>
  <c r="K105" i="3"/>
  <c r="L105" i="3"/>
  <c r="M105" i="3"/>
  <c r="N105" i="3"/>
  <c r="O105" i="3"/>
  <c r="P105" i="3"/>
  <c r="Q105" i="3"/>
  <c r="R105" i="3"/>
  <c r="S105" i="3"/>
  <c r="T105" i="3"/>
  <c r="U105" i="3"/>
  <c r="V105" i="3"/>
  <c r="W105" i="3"/>
  <c r="X105" i="3"/>
  <c r="Y105" i="3"/>
  <c r="Z105" i="3"/>
  <c r="AA105" i="3"/>
  <c r="AB105" i="3"/>
  <c r="AC105" i="3"/>
  <c r="AD105" i="3"/>
  <c r="AE105" i="3"/>
  <c r="AF105" i="3"/>
  <c r="AG105" i="3"/>
  <c r="AH105" i="3"/>
  <c r="AI105" i="3"/>
  <c r="AJ105" i="3"/>
  <c r="AK105" i="3"/>
  <c r="AL105" i="3"/>
  <c r="AM105" i="3"/>
  <c r="AN105" i="3"/>
  <c r="AO105" i="3"/>
  <c r="AP105" i="3"/>
  <c r="AQ105" i="3"/>
  <c r="AR105" i="3"/>
  <c r="AS105" i="3"/>
  <c r="AT105" i="3"/>
  <c r="AU105" i="3"/>
  <c r="G75" i="3"/>
  <c r="H75" i="3"/>
  <c r="I75" i="3"/>
  <c r="J75" i="3"/>
  <c r="K75" i="3"/>
  <c r="L75" i="3"/>
  <c r="M75" i="3"/>
  <c r="N75" i="3"/>
  <c r="O75" i="3"/>
  <c r="P75" i="3"/>
  <c r="Q75" i="3"/>
  <c r="R75" i="3"/>
  <c r="S75" i="3"/>
  <c r="T75" i="3"/>
  <c r="U75" i="3"/>
  <c r="V75" i="3"/>
  <c r="W75" i="3"/>
  <c r="X75" i="3"/>
  <c r="Y75" i="3"/>
  <c r="Z75" i="3"/>
  <c r="AA75" i="3"/>
  <c r="AB75" i="3"/>
  <c r="AC75" i="3"/>
  <c r="AD75" i="3"/>
  <c r="AE75" i="3"/>
  <c r="AF75" i="3"/>
  <c r="AG75" i="3"/>
  <c r="AH75" i="3"/>
  <c r="AI75" i="3"/>
  <c r="AJ75" i="3"/>
  <c r="AK75" i="3"/>
  <c r="AL75" i="3"/>
  <c r="AM75" i="3"/>
  <c r="AN75" i="3"/>
  <c r="AO75" i="3"/>
  <c r="AP75" i="3"/>
  <c r="AQ75" i="3"/>
  <c r="AR75" i="3"/>
  <c r="AS75" i="3"/>
  <c r="AT75" i="3"/>
  <c r="AU75" i="3"/>
  <c r="G77" i="3"/>
  <c r="H77" i="3"/>
  <c r="I77" i="3"/>
  <c r="J77" i="3"/>
  <c r="K77" i="3"/>
  <c r="L77" i="3"/>
  <c r="M77" i="3"/>
  <c r="N77" i="3"/>
  <c r="O77" i="3"/>
  <c r="P77" i="3"/>
  <c r="Q77" i="3"/>
  <c r="R77" i="3"/>
  <c r="S77" i="3"/>
  <c r="T77" i="3"/>
  <c r="U77" i="3"/>
  <c r="V77" i="3"/>
  <c r="W77" i="3"/>
  <c r="X77" i="3"/>
  <c r="Y77" i="3"/>
  <c r="Z77" i="3"/>
  <c r="AA77" i="3"/>
  <c r="AB77" i="3"/>
  <c r="AC77" i="3"/>
  <c r="AD77" i="3"/>
  <c r="AE77" i="3"/>
  <c r="AF77" i="3"/>
  <c r="AG77" i="3"/>
  <c r="AH77" i="3"/>
  <c r="AI77" i="3"/>
  <c r="AJ77" i="3"/>
  <c r="AK77" i="3"/>
  <c r="AL77" i="3"/>
  <c r="AM77" i="3"/>
  <c r="AN77" i="3"/>
  <c r="AO77" i="3"/>
  <c r="AP77" i="3"/>
  <c r="AQ77" i="3"/>
  <c r="AR77" i="3"/>
  <c r="AS77" i="3"/>
  <c r="AT77" i="3"/>
  <c r="AU77" i="3"/>
  <c r="G79" i="3"/>
  <c r="H79" i="3"/>
  <c r="I79" i="3"/>
  <c r="J79" i="3"/>
  <c r="K79" i="3"/>
  <c r="L79" i="3"/>
  <c r="M79" i="3"/>
  <c r="N79" i="3"/>
  <c r="O79" i="3"/>
  <c r="P79" i="3"/>
  <c r="Q79" i="3"/>
  <c r="R79" i="3"/>
  <c r="S79" i="3"/>
  <c r="T79" i="3"/>
  <c r="U79" i="3"/>
  <c r="V79" i="3"/>
  <c r="W79" i="3"/>
  <c r="X79" i="3"/>
  <c r="Y79" i="3"/>
  <c r="Z79" i="3"/>
  <c r="AA79" i="3"/>
  <c r="AB79" i="3"/>
  <c r="AC79" i="3"/>
  <c r="AD79" i="3"/>
  <c r="AE79" i="3"/>
  <c r="AF79" i="3"/>
  <c r="AG79" i="3"/>
  <c r="AH79" i="3"/>
  <c r="AI79" i="3"/>
  <c r="AJ79" i="3"/>
  <c r="AK79" i="3"/>
  <c r="AL79" i="3"/>
  <c r="AM79" i="3"/>
  <c r="AN79" i="3"/>
  <c r="AO79" i="3"/>
  <c r="AP79" i="3"/>
  <c r="AQ79" i="3"/>
  <c r="AR79" i="3"/>
  <c r="AS79" i="3"/>
  <c r="AT79" i="3"/>
  <c r="AU79" i="3"/>
  <c r="G81" i="3"/>
  <c r="H81" i="3"/>
  <c r="I81" i="3"/>
  <c r="J81" i="3"/>
  <c r="K81" i="3"/>
  <c r="L81" i="3"/>
  <c r="M81" i="3"/>
  <c r="N81" i="3"/>
  <c r="O81" i="3"/>
  <c r="P81" i="3"/>
  <c r="Q81" i="3"/>
  <c r="R81" i="3"/>
  <c r="S81" i="3"/>
  <c r="T81" i="3"/>
  <c r="U81" i="3"/>
  <c r="V81" i="3"/>
  <c r="W81" i="3"/>
  <c r="X81" i="3"/>
  <c r="Y81" i="3"/>
  <c r="Z81" i="3"/>
  <c r="AA81" i="3"/>
  <c r="AB81" i="3"/>
  <c r="AC81" i="3"/>
  <c r="AD81" i="3"/>
  <c r="AE81" i="3"/>
  <c r="AF81" i="3"/>
  <c r="AG81" i="3"/>
  <c r="AH81" i="3"/>
  <c r="AI81" i="3"/>
  <c r="AJ81" i="3"/>
  <c r="AK81" i="3"/>
  <c r="AL81" i="3"/>
  <c r="AM81" i="3"/>
  <c r="AN81" i="3"/>
  <c r="AO81" i="3"/>
  <c r="AP81" i="3"/>
  <c r="AQ81" i="3"/>
  <c r="AR81" i="3"/>
  <c r="AS81" i="3"/>
  <c r="AT81" i="3"/>
  <c r="AU81" i="3"/>
  <c r="G82" i="3"/>
  <c r="H82" i="3"/>
  <c r="I82" i="3"/>
  <c r="J82" i="3"/>
  <c r="K82" i="3"/>
  <c r="L82" i="3"/>
  <c r="M82" i="3"/>
  <c r="N82" i="3"/>
  <c r="O82" i="3"/>
  <c r="P82" i="3"/>
  <c r="Q82" i="3"/>
  <c r="R82" i="3"/>
  <c r="S82" i="3"/>
  <c r="T82" i="3"/>
  <c r="U82" i="3"/>
  <c r="V82" i="3"/>
  <c r="W82" i="3"/>
  <c r="X82" i="3"/>
  <c r="Y82" i="3"/>
  <c r="Z82" i="3"/>
  <c r="AA82" i="3"/>
  <c r="AB82" i="3"/>
  <c r="AC82" i="3"/>
  <c r="AD82" i="3"/>
  <c r="AE82" i="3"/>
  <c r="AF82" i="3"/>
  <c r="AG82" i="3"/>
  <c r="AH82" i="3"/>
  <c r="AI82" i="3"/>
  <c r="AJ82" i="3"/>
  <c r="AK82" i="3"/>
  <c r="AL82" i="3"/>
  <c r="AM82" i="3"/>
  <c r="AN82" i="3"/>
  <c r="AO82" i="3"/>
  <c r="AP82" i="3"/>
  <c r="AQ82" i="3"/>
  <c r="AR82" i="3"/>
  <c r="AS82" i="3"/>
  <c r="AT82" i="3"/>
  <c r="AU82" i="3"/>
  <c r="G83" i="3"/>
  <c r="H83" i="3"/>
  <c r="I83" i="3"/>
  <c r="J83" i="3"/>
  <c r="K83" i="3"/>
  <c r="L83" i="3"/>
  <c r="M83" i="3"/>
  <c r="N83" i="3"/>
  <c r="O83" i="3"/>
  <c r="P83" i="3"/>
  <c r="Q83" i="3"/>
  <c r="R83" i="3"/>
  <c r="S83" i="3"/>
  <c r="T83" i="3"/>
  <c r="U83" i="3"/>
  <c r="V83" i="3"/>
  <c r="W83" i="3"/>
  <c r="X83" i="3"/>
  <c r="Y83" i="3"/>
  <c r="Z83" i="3"/>
  <c r="AA83" i="3"/>
  <c r="AB83" i="3"/>
  <c r="AC83" i="3"/>
  <c r="AD83" i="3"/>
  <c r="AE83" i="3"/>
  <c r="AF83" i="3"/>
  <c r="AG83" i="3"/>
  <c r="AH83" i="3"/>
  <c r="AI83" i="3"/>
  <c r="AJ83" i="3"/>
  <c r="AK83" i="3"/>
  <c r="AL83" i="3"/>
  <c r="AM83" i="3"/>
  <c r="AN83" i="3"/>
  <c r="AO83" i="3"/>
  <c r="AP83" i="3"/>
  <c r="AQ83" i="3"/>
  <c r="AR83" i="3"/>
  <c r="AS83" i="3"/>
  <c r="AT83" i="3"/>
  <c r="AU83" i="3"/>
  <c r="G84" i="3"/>
  <c r="H84" i="3"/>
  <c r="I84" i="3"/>
  <c r="J84" i="3"/>
  <c r="K84" i="3"/>
  <c r="L84" i="3"/>
  <c r="M84" i="3"/>
  <c r="N84" i="3"/>
  <c r="O84" i="3"/>
  <c r="P84" i="3"/>
  <c r="Q84" i="3"/>
  <c r="R84" i="3"/>
  <c r="S84" i="3"/>
  <c r="T84" i="3"/>
  <c r="U84" i="3"/>
  <c r="V84" i="3"/>
  <c r="W84" i="3"/>
  <c r="X84" i="3"/>
  <c r="Y84" i="3"/>
  <c r="Z84" i="3"/>
  <c r="AA84" i="3"/>
  <c r="AB84" i="3"/>
  <c r="AC84" i="3"/>
  <c r="AD84" i="3"/>
  <c r="AE84" i="3"/>
  <c r="AF84" i="3"/>
  <c r="AG84" i="3"/>
  <c r="AH84" i="3"/>
  <c r="AI84" i="3"/>
  <c r="AJ84" i="3"/>
  <c r="AK84" i="3"/>
  <c r="AL84" i="3"/>
  <c r="AM84" i="3"/>
  <c r="AN84" i="3"/>
  <c r="AO84" i="3"/>
  <c r="AP84" i="3"/>
  <c r="AQ84" i="3"/>
  <c r="AR84" i="3"/>
  <c r="AS84" i="3"/>
  <c r="AT84" i="3"/>
  <c r="AU84" i="3"/>
  <c r="G86" i="3"/>
  <c r="H86" i="3"/>
  <c r="I86" i="3"/>
  <c r="J86" i="3"/>
  <c r="K86" i="3"/>
  <c r="L86" i="3"/>
  <c r="M86" i="3"/>
  <c r="N86" i="3"/>
  <c r="O86" i="3"/>
  <c r="P86" i="3"/>
  <c r="Q86" i="3"/>
  <c r="R86" i="3"/>
  <c r="S86" i="3"/>
  <c r="T86" i="3"/>
  <c r="U86" i="3"/>
  <c r="V86" i="3"/>
  <c r="W86" i="3"/>
  <c r="X86" i="3"/>
  <c r="Y86" i="3"/>
  <c r="Z86" i="3"/>
  <c r="AA86" i="3"/>
  <c r="AB86" i="3"/>
  <c r="AC86" i="3"/>
  <c r="AD86" i="3"/>
  <c r="AE86" i="3"/>
  <c r="AF86" i="3"/>
  <c r="AG86" i="3"/>
  <c r="AH86" i="3"/>
  <c r="AI86" i="3"/>
  <c r="AJ86" i="3"/>
  <c r="AK86" i="3"/>
  <c r="AL86" i="3"/>
  <c r="AM86" i="3"/>
  <c r="AN86" i="3"/>
  <c r="AO86" i="3"/>
  <c r="AP86" i="3"/>
  <c r="AQ86" i="3"/>
  <c r="AR86" i="3"/>
  <c r="AS86" i="3"/>
  <c r="AT86" i="3"/>
  <c r="AU86" i="3"/>
  <c r="G88" i="3"/>
  <c r="H88" i="3"/>
  <c r="I88" i="3"/>
  <c r="J88" i="3"/>
  <c r="K88" i="3"/>
  <c r="L88" i="3"/>
  <c r="M88" i="3"/>
  <c r="N88" i="3"/>
  <c r="O88" i="3"/>
  <c r="P88" i="3"/>
  <c r="Q88" i="3"/>
  <c r="R88" i="3"/>
  <c r="S88" i="3"/>
  <c r="T88" i="3"/>
  <c r="U88" i="3"/>
  <c r="V88" i="3"/>
  <c r="W88" i="3"/>
  <c r="X88" i="3"/>
  <c r="Y88" i="3"/>
  <c r="Z88" i="3"/>
  <c r="AA88" i="3"/>
  <c r="AB88" i="3"/>
  <c r="AC88" i="3"/>
  <c r="AD88" i="3"/>
  <c r="AE88" i="3"/>
  <c r="AF88" i="3"/>
  <c r="AG88" i="3"/>
  <c r="AH88" i="3"/>
  <c r="AI88" i="3"/>
  <c r="AJ88" i="3"/>
  <c r="AK88" i="3"/>
  <c r="AL88" i="3"/>
  <c r="AM88" i="3"/>
  <c r="AN88" i="3"/>
  <c r="AO88" i="3"/>
  <c r="AP88" i="3"/>
  <c r="AQ88" i="3"/>
  <c r="AR88" i="3"/>
  <c r="AS88" i="3"/>
  <c r="AT88" i="3"/>
  <c r="AU88" i="3"/>
  <c r="G90" i="3"/>
  <c r="H90" i="3"/>
  <c r="I90" i="3"/>
  <c r="J90" i="3"/>
  <c r="K90" i="3"/>
  <c r="L90" i="3"/>
  <c r="M90" i="3"/>
  <c r="N90" i="3"/>
  <c r="O90" i="3"/>
  <c r="P90" i="3"/>
  <c r="Q90" i="3"/>
  <c r="R90" i="3"/>
  <c r="S90" i="3"/>
  <c r="T90" i="3"/>
  <c r="U90" i="3"/>
  <c r="V90" i="3"/>
  <c r="W90" i="3"/>
  <c r="X90" i="3"/>
  <c r="Y90" i="3"/>
  <c r="Z90" i="3"/>
  <c r="AA90" i="3"/>
  <c r="AB90" i="3"/>
  <c r="AC90" i="3"/>
  <c r="AD90" i="3"/>
  <c r="AE90" i="3"/>
  <c r="AF90" i="3"/>
  <c r="AG90" i="3"/>
  <c r="AH90" i="3"/>
  <c r="AI90" i="3"/>
  <c r="AJ90" i="3"/>
  <c r="AK90" i="3"/>
  <c r="AL90" i="3"/>
  <c r="AM90" i="3"/>
  <c r="AN90" i="3"/>
  <c r="AO90" i="3"/>
  <c r="AP90" i="3"/>
  <c r="AQ90" i="3"/>
  <c r="AR90" i="3"/>
  <c r="AS90" i="3"/>
  <c r="AT90" i="3"/>
  <c r="AU90" i="3"/>
  <c r="G91" i="3"/>
  <c r="H91" i="3"/>
  <c r="I91" i="3"/>
  <c r="J91" i="3"/>
  <c r="K91" i="3"/>
  <c r="L91" i="3"/>
  <c r="M91" i="3"/>
  <c r="N91" i="3"/>
  <c r="O91" i="3"/>
  <c r="P91" i="3"/>
  <c r="Q91" i="3"/>
  <c r="R91" i="3"/>
  <c r="S91" i="3"/>
  <c r="T91" i="3"/>
  <c r="U91" i="3"/>
  <c r="V91" i="3"/>
  <c r="W91" i="3"/>
  <c r="X91" i="3"/>
  <c r="Y91" i="3"/>
  <c r="Z91" i="3"/>
  <c r="AA91" i="3"/>
  <c r="AB91" i="3"/>
  <c r="AC91" i="3"/>
  <c r="AD91" i="3"/>
  <c r="AE91" i="3"/>
  <c r="AF91" i="3"/>
  <c r="AG91" i="3"/>
  <c r="AH91" i="3"/>
  <c r="AI91" i="3"/>
  <c r="AJ91" i="3"/>
  <c r="AK91" i="3"/>
  <c r="AL91" i="3"/>
  <c r="AM91" i="3"/>
  <c r="AN91" i="3"/>
  <c r="AO91" i="3"/>
  <c r="AP91" i="3"/>
  <c r="AQ91" i="3"/>
  <c r="AR91" i="3"/>
  <c r="AS91" i="3"/>
  <c r="AT91" i="3"/>
  <c r="AU91" i="3"/>
  <c r="G92" i="3"/>
  <c r="H92" i="3"/>
  <c r="I92" i="3"/>
  <c r="J92" i="3"/>
  <c r="K92" i="3"/>
  <c r="L92" i="3"/>
  <c r="M92" i="3"/>
  <c r="N92" i="3"/>
  <c r="O92" i="3"/>
  <c r="P92" i="3"/>
  <c r="Q92" i="3"/>
  <c r="R92" i="3"/>
  <c r="S92" i="3"/>
  <c r="T92" i="3"/>
  <c r="U92" i="3"/>
  <c r="V92" i="3"/>
  <c r="W92" i="3"/>
  <c r="X92" i="3"/>
  <c r="Y92" i="3"/>
  <c r="Z92" i="3"/>
  <c r="AA92" i="3"/>
  <c r="AB92" i="3"/>
  <c r="AC92" i="3"/>
  <c r="AD92" i="3"/>
  <c r="AE92" i="3"/>
  <c r="AF92" i="3"/>
  <c r="AG92" i="3"/>
  <c r="AH92" i="3"/>
  <c r="AI92" i="3"/>
  <c r="AJ92" i="3"/>
  <c r="AK92" i="3"/>
  <c r="AL92" i="3"/>
  <c r="AM92" i="3"/>
  <c r="AN92" i="3"/>
  <c r="AO92" i="3"/>
  <c r="AP92" i="3"/>
  <c r="AQ92" i="3"/>
  <c r="AR92" i="3"/>
  <c r="AS92" i="3"/>
  <c r="AT92" i="3"/>
  <c r="AU92" i="3"/>
  <c r="G93" i="3"/>
  <c r="H93" i="3"/>
  <c r="I93" i="3"/>
  <c r="J93" i="3"/>
  <c r="K93" i="3"/>
  <c r="L93" i="3"/>
  <c r="M93" i="3"/>
  <c r="N93" i="3"/>
  <c r="O93" i="3"/>
  <c r="P93" i="3"/>
  <c r="Q93" i="3"/>
  <c r="R93" i="3"/>
  <c r="S93" i="3"/>
  <c r="T93" i="3"/>
  <c r="U93" i="3"/>
  <c r="V93" i="3"/>
  <c r="W93" i="3"/>
  <c r="X93" i="3"/>
  <c r="Y93" i="3"/>
  <c r="Z93" i="3"/>
  <c r="AA93" i="3"/>
  <c r="AB93" i="3"/>
  <c r="AC93" i="3"/>
  <c r="AD93" i="3"/>
  <c r="AE93" i="3"/>
  <c r="AF93" i="3"/>
  <c r="AG93" i="3"/>
  <c r="AH93" i="3"/>
  <c r="AI93" i="3"/>
  <c r="AJ93" i="3"/>
  <c r="AK93" i="3"/>
  <c r="AL93" i="3"/>
  <c r="AM93" i="3"/>
  <c r="AN93" i="3"/>
  <c r="AO93" i="3"/>
  <c r="AP93" i="3"/>
  <c r="AQ93" i="3"/>
  <c r="AR93" i="3"/>
  <c r="AS93" i="3"/>
  <c r="AT93" i="3"/>
  <c r="AU93" i="3"/>
  <c r="G95" i="3"/>
  <c r="H95" i="3"/>
  <c r="I95" i="3"/>
  <c r="J95" i="3"/>
  <c r="K95" i="3"/>
  <c r="L95" i="3"/>
  <c r="M95" i="3"/>
  <c r="N95" i="3"/>
  <c r="O95" i="3"/>
  <c r="P95" i="3"/>
  <c r="Q95" i="3"/>
  <c r="R95" i="3"/>
  <c r="S95" i="3"/>
  <c r="T95" i="3"/>
  <c r="U95" i="3"/>
  <c r="V95" i="3"/>
  <c r="W95" i="3"/>
  <c r="X95" i="3"/>
  <c r="Y95" i="3"/>
  <c r="Z95" i="3"/>
  <c r="AA95" i="3"/>
  <c r="AB95" i="3"/>
  <c r="AC95" i="3"/>
  <c r="AD95" i="3"/>
  <c r="AE95" i="3"/>
  <c r="AF95" i="3"/>
  <c r="AG95" i="3"/>
  <c r="AH95" i="3"/>
  <c r="AI95" i="3"/>
  <c r="AJ95" i="3"/>
  <c r="AK95" i="3"/>
  <c r="AL95" i="3"/>
  <c r="AM95" i="3"/>
  <c r="AN95" i="3"/>
  <c r="AO95" i="3"/>
  <c r="AP95" i="3"/>
  <c r="AQ95" i="3"/>
  <c r="AR95" i="3"/>
  <c r="AS95" i="3"/>
  <c r="AT95" i="3"/>
  <c r="AU95" i="3"/>
  <c r="G97" i="3"/>
  <c r="H97" i="3"/>
  <c r="I97" i="3"/>
  <c r="J97" i="3"/>
  <c r="K97" i="3"/>
  <c r="L97" i="3"/>
  <c r="M97" i="3"/>
  <c r="N97" i="3"/>
  <c r="O97" i="3"/>
  <c r="P97" i="3"/>
  <c r="Q97" i="3"/>
  <c r="R97" i="3"/>
  <c r="S97" i="3"/>
  <c r="T97" i="3"/>
  <c r="U97" i="3"/>
  <c r="V97" i="3"/>
  <c r="W97" i="3"/>
  <c r="X97" i="3"/>
  <c r="Y97" i="3"/>
  <c r="Z97" i="3"/>
  <c r="AA97" i="3"/>
  <c r="AB97" i="3"/>
  <c r="AC97" i="3"/>
  <c r="AD97" i="3"/>
  <c r="AE97" i="3"/>
  <c r="AF97" i="3"/>
  <c r="AG97" i="3"/>
  <c r="AH97" i="3"/>
  <c r="AI97" i="3"/>
  <c r="AJ97" i="3"/>
  <c r="AK97" i="3"/>
  <c r="AL97" i="3"/>
  <c r="AM97" i="3"/>
  <c r="AN97" i="3"/>
  <c r="AO97" i="3"/>
  <c r="AP97" i="3"/>
  <c r="AQ97" i="3"/>
  <c r="AR97" i="3"/>
  <c r="AS97" i="3"/>
  <c r="AT97" i="3"/>
  <c r="AU97" i="3"/>
  <c r="G99" i="3"/>
  <c r="H99" i="3"/>
  <c r="I99" i="3"/>
  <c r="J99" i="3"/>
  <c r="K99" i="3"/>
  <c r="L99" i="3"/>
  <c r="M99" i="3"/>
  <c r="N99" i="3"/>
  <c r="O99" i="3"/>
  <c r="P99" i="3"/>
  <c r="Q99" i="3"/>
  <c r="R99" i="3"/>
  <c r="S99" i="3"/>
  <c r="T99" i="3"/>
  <c r="U99" i="3"/>
  <c r="V99" i="3"/>
  <c r="W99" i="3"/>
  <c r="X99" i="3"/>
  <c r="Y99" i="3"/>
  <c r="Z99" i="3"/>
  <c r="AA99" i="3"/>
  <c r="AB99" i="3"/>
  <c r="AC99" i="3"/>
  <c r="AD99" i="3"/>
  <c r="AE99" i="3"/>
  <c r="AF99" i="3"/>
  <c r="AG99" i="3"/>
  <c r="AH99" i="3"/>
  <c r="AI99" i="3"/>
  <c r="AJ99" i="3"/>
  <c r="AK99" i="3"/>
  <c r="AL99" i="3"/>
  <c r="AM99" i="3"/>
  <c r="AN99" i="3"/>
  <c r="AO99" i="3"/>
  <c r="AP99" i="3"/>
  <c r="AQ99" i="3"/>
  <c r="AR99" i="3"/>
  <c r="AS99" i="3"/>
  <c r="AT99" i="3"/>
  <c r="AU99" i="3"/>
  <c r="G100" i="3"/>
  <c r="H100" i="3"/>
  <c r="I100" i="3"/>
  <c r="J100" i="3"/>
  <c r="K100" i="3"/>
  <c r="L100" i="3"/>
  <c r="M100" i="3"/>
  <c r="N100" i="3"/>
  <c r="O100" i="3"/>
  <c r="P100" i="3"/>
  <c r="Q100" i="3"/>
  <c r="R100" i="3"/>
  <c r="S100" i="3"/>
  <c r="T100" i="3"/>
  <c r="U100" i="3"/>
  <c r="V100" i="3"/>
  <c r="W100" i="3"/>
  <c r="X100" i="3"/>
  <c r="Y100" i="3"/>
  <c r="Z100" i="3"/>
  <c r="AA100" i="3"/>
  <c r="AB100" i="3"/>
  <c r="AC100" i="3"/>
  <c r="AD100" i="3"/>
  <c r="AE100" i="3"/>
  <c r="AF100" i="3"/>
  <c r="AG100" i="3"/>
  <c r="AH100" i="3"/>
  <c r="AI100" i="3"/>
  <c r="AJ100" i="3"/>
  <c r="AK100" i="3"/>
  <c r="AL100" i="3"/>
  <c r="AM100" i="3"/>
  <c r="AN100" i="3"/>
  <c r="AO100" i="3"/>
  <c r="AP100" i="3"/>
  <c r="AQ100" i="3"/>
  <c r="AR100" i="3"/>
  <c r="AS100" i="3"/>
  <c r="AT100" i="3"/>
  <c r="AU100" i="3"/>
  <c r="G101" i="3"/>
  <c r="H101" i="3"/>
  <c r="I101" i="3"/>
  <c r="J101" i="3"/>
  <c r="K101" i="3"/>
  <c r="L101" i="3"/>
  <c r="M101" i="3"/>
  <c r="N101" i="3"/>
  <c r="O101" i="3"/>
  <c r="P101" i="3"/>
  <c r="Q101" i="3"/>
  <c r="R101" i="3"/>
  <c r="S101" i="3"/>
  <c r="T101" i="3"/>
  <c r="U101" i="3"/>
  <c r="V101" i="3"/>
  <c r="W101" i="3"/>
  <c r="X101" i="3"/>
  <c r="Y101" i="3"/>
  <c r="Z101" i="3"/>
  <c r="AA101" i="3"/>
  <c r="AB101" i="3"/>
  <c r="AC101" i="3"/>
  <c r="AD101" i="3"/>
  <c r="AE101" i="3"/>
  <c r="AF101" i="3"/>
  <c r="AG101" i="3"/>
  <c r="AH101" i="3"/>
  <c r="AI101" i="3"/>
  <c r="AJ101" i="3"/>
  <c r="AK101" i="3"/>
  <c r="AL101" i="3"/>
  <c r="AM101" i="3"/>
  <c r="AN101" i="3"/>
  <c r="AO101" i="3"/>
  <c r="AP101" i="3"/>
  <c r="AQ101" i="3"/>
  <c r="AR101" i="3"/>
  <c r="AS101" i="3"/>
  <c r="AT101" i="3"/>
  <c r="AU101" i="3"/>
  <c r="F81" i="3"/>
  <c r="F82" i="3"/>
  <c r="F83" i="3"/>
  <c r="F90" i="3"/>
  <c r="F91" i="3"/>
  <c r="F92" i="3"/>
  <c r="F99" i="3"/>
  <c r="F100" i="3"/>
  <c r="F101" i="3"/>
  <c r="G68" i="3"/>
  <c r="H68" i="3"/>
  <c r="I68" i="3"/>
  <c r="J68" i="3"/>
  <c r="K68" i="3"/>
  <c r="L68" i="3"/>
  <c r="M68" i="3"/>
  <c r="N68" i="3"/>
  <c r="O68" i="3"/>
  <c r="P68" i="3"/>
  <c r="Q68" i="3"/>
  <c r="R68" i="3"/>
  <c r="S68" i="3"/>
  <c r="T68" i="3"/>
  <c r="U68" i="3"/>
  <c r="V68" i="3"/>
  <c r="W68" i="3"/>
  <c r="X68" i="3"/>
  <c r="Y68" i="3"/>
  <c r="Z68" i="3"/>
  <c r="AA68" i="3"/>
  <c r="AB68" i="3"/>
  <c r="AC68" i="3"/>
  <c r="AD68" i="3"/>
  <c r="AE68" i="3"/>
  <c r="AF68" i="3"/>
  <c r="AG68" i="3"/>
  <c r="AH68" i="3"/>
  <c r="AI68" i="3"/>
  <c r="AJ68" i="3"/>
  <c r="AK68" i="3"/>
  <c r="AL68" i="3"/>
  <c r="AM68" i="3"/>
  <c r="AN68" i="3"/>
  <c r="AO68" i="3"/>
  <c r="AP68" i="3"/>
  <c r="AQ68" i="3"/>
  <c r="AR68" i="3"/>
  <c r="AS68" i="3"/>
  <c r="AT68" i="3"/>
  <c r="AU68" i="3"/>
  <c r="F68" i="3"/>
  <c r="G60" i="3"/>
  <c r="G59" i="3"/>
  <c r="H60" i="3"/>
  <c r="H59" i="3"/>
  <c r="I60" i="3"/>
  <c r="I59" i="3"/>
  <c r="J60" i="3"/>
  <c r="J59" i="3"/>
  <c r="K60" i="3"/>
  <c r="K59" i="3"/>
  <c r="L60" i="3"/>
  <c r="L59" i="3"/>
  <c r="M60" i="3"/>
  <c r="M59" i="3"/>
  <c r="N60" i="3"/>
  <c r="N59" i="3"/>
  <c r="O60" i="3"/>
  <c r="O59" i="3"/>
  <c r="P60" i="3"/>
  <c r="P59" i="3"/>
  <c r="Q60" i="3"/>
  <c r="Q59" i="3"/>
  <c r="R60" i="3"/>
  <c r="R59" i="3"/>
  <c r="S60" i="3"/>
  <c r="S59" i="3"/>
  <c r="T60" i="3"/>
  <c r="T59" i="3"/>
  <c r="U60" i="3"/>
  <c r="U59" i="3"/>
  <c r="V60" i="3"/>
  <c r="V59" i="3"/>
  <c r="W60" i="3"/>
  <c r="W59" i="3"/>
  <c r="X60" i="3"/>
  <c r="X59" i="3"/>
  <c r="Y60" i="3"/>
  <c r="Y59" i="3"/>
  <c r="Z60" i="3"/>
  <c r="Z59" i="3"/>
  <c r="AA60" i="3"/>
  <c r="AA59" i="3"/>
  <c r="AB60" i="3"/>
  <c r="AB59" i="3"/>
  <c r="AC60" i="3"/>
  <c r="AC59" i="3"/>
  <c r="AD60" i="3"/>
  <c r="AD59" i="3"/>
  <c r="AE60" i="3"/>
  <c r="AE59" i="3"/>
  <c r="AF60" i="3"/>
  <c r="AF59" i="3"/>
  <c r="AG60" i="3"/>
  <c r="AG59" i="3"/>
  <c r="AH60" i="3"/>
  <c r="AH59" i="3"/>
  <c r="AI60" i="3"/>
  <c r="AI59" i="3"/>
  <c r="AJ60" i="3"/>
  <c r="AJ59" i="3"/>
  <c r="AK60" i="3"/>
  <c r="AK59" i="3"/>
  <c r="AL60" i="3"/>
  <c r="AL59" i="3"/>
  <c r="AM60" i="3"/>
  <c r="AM59" i="3"/>
  <c r="AN60" i="3"/>
  <c r="AN59" i="3"/>
  <c r="AO60" i="3"/>
  <c r="AO59" i="3"/>
  <c r="AP60" i="3"/>
  <c r="AP59" i="3"/>
  <c r="AQ60" i="3"/>
  <c r="AQ59" i="3"/>
  <c r="AR60" i="3"/>
  <c r="AR59" i="3"/>
  <c r="AS60" i="3"/>
  <c r="AS59" i="3"/>
  <c r="AT60" i="3"/>
  <c r="AT59" i="3"/>
  <c r="AU60" i="3"/>
  <c r="AU59" i="3"/>
  <c r="G62" i="3"/>
  <c r="G61" i="3"/>
  <c r="H62" i="3"/>
  <c r="H61" i="3"/>
  <c r="I62" i="3"/>
  <c r="I61" i="3"/>
  <c r="J62" i="3"/>
  <c r="J61" i="3"/>
  <c r="K62" i="3"/>
  <c r="K61" i="3"/>
  <c r="L62" i="3"/>
  <c r="L61" i="3"/>
  <c r="M62" i="3"/>
  <c r="M61" i="3"/>
  <c r="N62" i="3"/>
  <c r="N61" i="3"/>
  <c r="O62" i="3"/>
  <c r="O61" i="3"/>
  <c r="P62" i="3"/>
  <c r="P61" i="3"/>
  <c r="Q62" i="3"/>
  <c r="Q61" i="3"/>
  <c r="R62" i="3"/>
  <c r="R61" i="3"/>
  <c r="S62" i="3"/>
  <c r="S61" i="3"/>
  <c r="T62" i="3"/>
  <c r="T61" i="3"/>
  <c r="U62" i="3"/>
  <c r="U61" i="3"/>
  <c r="V62" i="3"/>
  <c r="V61" i="3"/>
  <c r="W62" i="3"/>
  <c r="W61" i="3"/>
  <c r="X62" i="3"/>
  <c r="X61" i="3"/>
  <c r="Y62" i="3"/>
  <c r="Y61" i="3"/>
  <c r="Z62" i="3"/>
  <c r="Z61" i="3"/>
  <c r="AA62" i="3"/>
  <c r="AA61" i="3"/>
  <c r="AB62" i="3"/>
  <c r="AB61" i="3"/>
  <c r="AC62" i="3"/>
  <c r="AC61" i="3"/>
  <c r="AD62" i="3"/>
  <c r="AD61" i="3"/>
  <c r="AE62" i="3"/>
  <c r="AE61" i="3"/>
  <c r="AF62" i="3"/>
  <c r="AF61" i="3"/>
  <c r="AG62" i="3"/>
  <c r="AG61" i="3"/>
  <c r="AH62" i="3"/>
  <c r="AH61" i="3"/>
  <c r="AI62" i="3"/>
  <c r="AI61" i="3"/>
  <c r="AJ62" i="3"/>
  <c r="AJ61" i="3"/>
  <c r="AK62" i="3"/>
  <c r="AK61" i="3"/>
  <c r="AL62" i="3"/>
  <c r="AL61" i="3"/>
  <c r="AM62" i="3"/>
  <c r="AM61" i="3"/>
  <c r="AN62" i="3"/>
  <c r="AN61" i="3"/>
  <c r="AO62" i="3"/>
  <c r="AO61" i="3"/>
  <c r="AP62" i="3"/>
  <c r="AP61" i="3"/>
  <c r="AQ62" i="3"/>
  <c r="AQ61" i="3"/>
  <c r="AR62" i="3"/>
  <c r="AR61" i="3"/>
  <c r="AS62" i="3"/>
  <c r="AS61" i="3"/>
  <c r="AT62" i="3"/>
  <c r="AT61" i="3"/>
  <c r="AU62" i="3"/>
  <c r="AU61" i="3"/>
  <c r="G64" i="3"/>
  <c r="G63" i="3"/>
  <c r="H64" i="3"/>
  <c r="H63" i="3"/>
  <c r="I64" i="3"/>
  <c r="I63" i="3"/>
  <c r="J64" i="3"/>
  <c r="J63" i="3"/>
  <c r="K64" i="3"/>
  <c r="K63" i="3"/>
  <c r="L64" i="3"/>
  <c r="L63" i="3"/>
  <c r="M64" i="3"/>
  <c r="M63" i="3"/>
  <c r="N64" i="3"/>
  <c r="N63" i="3"/>
  <c r="O64" i="3"/>
  <c r="O63" i="3"/>
  <c r="P64" i="3"/>
  <c r="P63" i="3"/>
  <c r="Q64" i="3"/>
  <c r="Q63" i="3"/>
  <c r="R64" i="3"/>
  <c r="R63" i="3"/>
  <c r="S64" i="3"/>
  <c r="S63" i="3"/>
  <c r="T64" i="3"/>
  <c r="T63" i="3"/>
  <c r="U64" i="3"/>
  <c r="U63" i="3"/>
  <c r="V64" i="3"/>
  <c r="V63" i="3"/>
  <c r="W64" i="3"/>
  <c r="W63" i="3"/>
  <c r="X64" i="3"/>
  <c r="X63" i="3"/>
  <c r="Y64" i="3"/>
  <c r="Y63" i="3"/>
  <c r="Z64" i="3"/>
  <c r="Z63" i="3"/>
  <c r="AA64" i="3"/>
  <c r="AA63" i="3"/>
  <c r="AB64" i="3"/>
  <c r="AB63" i="3"/>
  <c r="AC64" i="3"/>
  <c r="AC63" i="3"/>
  <c r="AD64" i="3"/>
  <c r="AD63" i="3"/>
  <c r="AE64" i="3"/>
  <c r="AE63" i="3"/>
  <c r="AF64" i="3"/>
  <c r="AF63" i="3"/>
  <c r="AG64" i="3"/>
  <c r="AG63" i="3"/>
  <c r="AH64" i="3"/>
  <c r="AH63" i="3"/>
  <c r="AI64" i="3"/>
  <c r="AI63" i="3"/>
  <c r="AJ64" i="3"/>
  <c r="AJ63" i="3"/>
  <c r="AK64" i="3"/>
  <c r="AK63" i="3"/>
  <c r="AL64" i="3"/>
  <c r="AL63" i="3"/>
  <c r="AM64" i="3"/>
  <c r="AM63" i="3"/>
  <c r="AN64" i="3"/>
  <c r="AN63" i="3"/>
  <c r="AO64" i="3"/>
  <c r="AO63" i="3"/>
  <c r="AP64" i="3"/>
  <c r="AP63" i="3"/>
  <c r="AQ64" i="3"/>
  <c r="AQ63" i="3"/>
  <c r="AR64" i="3"/>
  <c r="AR63" i="3"/>
  <c r="AS64" i="3"/>
  <c r="AS63" i="3"/>
  <c r="AT64" i="3"/>
  <c r="AT63" i="3"/>
  <c r="AU64" i="3"/>
  <c r="AU63" i="3"/>
  <c r="G51" i="3"/>
  <c r="G50" i="3"/>
  <c r="H51" i="3"/>
  <c r="H50" i="3"/>
  <c r="I51" i="3"/>
  <c r="I50" i="3"/>
  <c r="J51" i="3"/>
  <c r="J50" i="3"/>
  <c r="K51" i="3"/>
  <c r="K50" i="3"/>
  <c r="L51" i="3"/>
  <c r="L50" i="3"/>
  <c r="M51" i="3"/>
  <c r="M50" i="3"/>
  <c r="N51" i="3"/>
  <c r="N50" i="3"/>
  <c r="O51" i="3"/>
  <c r="O50" i="3"/>
  <c r="P51" i="3"/>
  <c r="P50" i="3"/>
  <c r="Q51" i="3"/>
  <c r="Q50" i="3"/>
  <c r="R51" i="3"/>
  <c r="R50" i="3"/>
  <c r="S51" i="3"/>
  <c r="S50" i="3"/>
  <c r="T51" i="3"/>
  <c r="T50" i="3"/>
  <c r="U51" i="3"/>
  <c r="U50" i="3"/>
  <c r="V51" i="3"/>
  <c r="V50" i="3"/>
  <c r="W51" i="3"/>
  <c r="W50" i="3"/>
  <c r="X51" i="3"/>
  <c r="X50" i="3"/>
  <c r="Y51" i="3"/>
  <c r="Y50" i="3"/>
  <c r="Z51" i="3"/>
  <c r="Z50" i="3"/>
  <c r="AA51" i="3"/>
  <c r="AA50" i="3"/>
  <c r="AB51" i="3"/>
  <c r="AB50" i="3"/>
  <c r="AC51" i="3"/>
  <c r="AC50" i="3"/>
  <c r="AD51" i="3"/>
  <c r="AD50" i="3"/>
  <c r="AE51" i="3"/>
  <c r="AE50" i="3"/>
  <c r="AF51" i="3"/>
  <c r="AF50" i="3"/>
  <c r="AG51" i="3"/>
  <c r="AG50" i="3"/>
  <c r="AH51" i="3"/>
  <c r="AH50" i="3"/>
  <c r="AI51" i="3"/>
  <c r="AI50" i="3"/>
  <c r="AJ51" i="3"/>
  <c r="AJ50" i="3"/>
  <c r="AK51" i="3"/>
  <c r="AK50" i="3"/>
  <c r="AL51" i="3"/>
  <c r="AL50" i="3"/>
  <c r="AM51" i="3"/>
  <c r="AM50" i="3"/>
  <c r="AN51" i="3"/>
  <c r="AN50" i="3"/>
  <c r="AO51" i="3"/>
  <c r="AO50" i="3"/>
  <c r="AP51" i="3"/>
  <c r="AP50" i="3"/>
  <c r="AQ51" i="3"/>
  <c r="AQ50" i="3"/>
  <c r="AR51" i="3"/>
  <c r="AR50" i="3"/>
  <c r="AS51" i="3"/>
  <c r="AS50" i="3"/>
  <c r="AT51" i="3"/>
  <c r="AT50" i="3"/>
  <c r="AU51" i="3"/>
  <c r="AU50" i="3"/>
  <c r="G53" i="3"/>
  <c r="G52" i="3"/>
  <c r="H53" i="3"/>
  <c r="H52" i="3"/>
  <c r="I53" i="3"/>
  <c r="I52" i="3"/>
  <c r="J53" i="3"/>
  <c r="J52" i="3"/>
  <c r="K53" i="3"/>
  <c r="K52" i="3"/>
  <c r="L53" i="3"/>
  <c r="L52" i="3"/>
  <c r="M53" i="3"/>
  <c r="M52" i="3"/>
  <c r="N53" i="3"/>
  <c r="N52" i="3"/>
  <c r="O53" i="3"/>
  <c r="O52" i="3"/>
  <c r="P53" i="3"/>
  <c r="P52" i="3"/>
  <c r="Q53" i="3"/>
  <c r="Q52" i="3"/>
  <c r="R53" i="3"/>
  <c r="R52" i="3"/>
  <c r="S53" i="3"/>
  <c r="S52" i="3"/>
  <c r="T53" i="3"/>
  <c r="T52" i="3"/>
  <c r="U53" i="3"/>
  <c r="U52" i="3"/>
  <c r="V53" i="3"/>
  <c r="V52" i="3"/>
  <c r="W53" i="3"/>
  <c r="W52" i="3"/>
  <c r="X53" i="3"/>
  <c r="X52" i="3"/>
  <c r="Y53" i="3"/>
  <c r="Y52" i="3"/>
  <c r="Z53" i="3"/>
  <c r="Z52" i="3"/>
  <c r="AA53" i="3"/>
  <c r="AA52" i="3"/>
  <c r="AB53" i="3"/>
  <c r="AB52" i="3"/>
  <c r="AC53" i="3"/>
  <c r="AC52" i="3"/>
  <c r="AD53" i="3"/>
  <c r="AD52" i="3"/>
  <c r="AE53" i="3"/>
  <c r="AE52" i="3"/>
  <c r="AF53" i="3"/>
  <c r="AF52" i="3"/>
  <c r="AG53" i="3"/>
  <c r="AG52" i="3"/>
  <c r="AH53" i="3"/>
  <c r="AH52" i="3"/>
  <c r="AI53" i="3"/>
  <c r="AI52" i="3"/>
  <c r="AJ53" i="3"/>
  <c r="AJ52" i="3"/>
  <c r="AK53" i="3"/>
  <c r="AK52" i="3"/>
  <c r="AL53" i="3"/>
  <c r="AL52" i="3"/>
  <c r="AM53" i="3"/>
  <c r="AM52" i="3"/>
  <c r="AN53" i="3"/>
  <c r="AN52" i="3"/>
  <c r="AO53" i="3"/>
  <c r="AO52" i="3"/>
  <c r="AP53" i="3"/>
  <c r="AP52" i="3"/>
  <c r="AQ53" i="3"/>
  <c r="AQ52" i="3"/>
  <c r="AR53" i="3"/>
  <c r="AR52" i="3"/>
  <c r="AS53" i="3"/>
  <c r="AS52" i="3"/>
  <c r="AT53" i="3"/>
  <c r="AT52" i="3"/>
  <c r="AU53" i="3"/>
  <c r="AU52" i="3"/>
  <c r="G55" i="3"/>
  <c r="G54" i="3"/>
  <c r="H55" i="3"/>
  <c r="H54" i="3"/>
  <c r="I55" i="3"/>
  <c r="I54" i="3"/>
  <c r="J55" i="3"/>
  <c r="J54" i="3"/>
  <c r="K55" i="3"/>
  <c r="K54" i="3"/>
  <c r="L55" i="3"/>
  <c r="L54" i="3"/>
  <c r="M55" i="3"/>
  <c r="M54" i="3"/>
  <c r="N55" i="3"/>
  <c r="N54" i="3"/>
  <c r="O55" i="3"/>
  <c r="O54" i="3"/>
  <c r="P55" i="3"/>
  <c r="P54" i="3"/>
  <c r="Q55" i="3"/>
  <c r="Q54" i="3"/>
  <c r="R55" i="3"/>
  <c r="R54" i="3"/>
  <c r="S55" i="3"/>
  <c r="S54" i="3"/>
  <c r="T55" i="3"/>
  <c r="T54" i="3"/>
  <c r="U55" i="3"/>
  <c r="U54" i="3"/>
  <c r="V55" i="3"/>
  <c r="V54" i="3"/>
  <c r="W55" i="3"/>
  <c r="W54" i="3"/>
  <c r="X55" i="3"/>
  <c r="X54" i="3"/>
  <c r="Y55" i="3"/>
  <c r="Y54" i="3"/>
  <c r="Z55" i="3"/>
  <c r="Z54" i="3"/>
  <c r="AA55" i="3"/>
  <c r="AA54" i="3"/>
  <c r="AB55" i="3"/>
  <c r="AB54" i="3"/>
  <c r="AC55" i="3"/>
  <c r="AC54" i="3"/>
  <c r="AD55" i="3"/>
  <c r="AD54" i="3"/>
  <c r="AE55" i="3"/>
  <c r="AE54" i="3"/>
  <c r="AF55" i="3"/>
  <c r="AF54" i="3"/>
  <c r="AG55" i="3"/>
  <c r="AG54" i="3"/>
  <c r="AH55" i="3"/>
  <c r="AH54" i="3"/>
  <c r="AI55" i="3"/>
  <c r="AI54" i="3"/>
  <c r="AJ55" i="3"/>
  <c r="AJ54" i="3"/>
  <c r="AK55" i="3"/>
  <c r="AK54" i="3"/>
  <c r="AL55" i="3"/>
  <c r="AL54" i="3"/>
  <c r="AM55" i="3"/>
  <c r="AM54" i="3"/>
  <c r="AN55" i="3"/>
  <c r="AN54" i="3"/>
  <c r="AO55" i="3"/>
  <c r="AO54" i="3"/>
  <c r="AP55" i="3"/>
  <c r="AP54" i="3"/>
  <c r="AQ55" i="3"/>
  <c r="AQ54" i="3"/>
  <c r="AR55" i="3"/>
  <c r="AR54" i="3"/>
  <c r="AS55" i="3"/>
  <c r="AS54" i="3"/>
  <c r="AT55" i="3"/>
  <c r="AT54" i="3"/>
  <c r="AU55" i="3"/>
  <c r="AU54" i="3"/>
  <c r="G42" i="3"/>
  <c r="G41" i="3"/>
  <c r="H42" i="3"/>
  <c r="H41" i="3"/>
  <c r="I42" i="3"/>
  <c r="I41" i="3"/>
  <c r="J42" i="3"/>
  <c r="J41" i="3"/>
  <c r="K42" i="3"/>
  <c r="K41" i="3"/>
  <c r="L42" i="3"/>
  <c r="L41" i="3"/>
  <c r="M42" i="3"/>
  <c r="M41" i="3"/>
  <c r="N42" i="3"/>
  <c r="N41" i="3"/>
  <c r="O42" i="3"/>
  <c r="O41" i="3"/>
  <c r="P42" i="3"/>
  <c r="P41" i="3"/>
  <c r="Q42" i="3"/>
  <c r="Q41" i="3"/>
  <c r="R42" i="3"/>
  <c r="R41" i="3"/>
  <c r="S42" i="3"/>
  <c r="S41" i="3"/>
  <c r="T42" i="3"/>
  <c r="T41" i="3"/>
  <c r="U42" i="3"/>
  <c r="U41" i="3"/>
  <c r="V42" i="3"/>
  <c r="V41" i="3"/>
  <c r="W42" i="3"/>
  <c r="W41" i="3"/>
  <c r="X42" i="3"/>
  <c r="X41" i="3"/>
  <c r="Y42" i="3"/>
  <c r="Y41" i="3"/>
  <c r="Z42" i="3"/>
  <c r="Z41" i="3"/>
  <c r="AA42" i="3"/>
  <c r="AA41" i="3"/>
  <c r="AB42" i="3"/>
  <c r="AB41" i="3"/>
  <c r="AC42" i="3"/>
  <c r="AC41" i="3"/>
  <c r="AD42" i="3"/>
  <c r="AD41" i="3"/>
  <c r="AE42" i="3"/>
  <c r="AE41" i="3"/>
  <c r="AF42" i="3"/>
  <c r="AF41" i="3"/>
  <c r="AG42" i="3"/>
  <c r="AG41" i="3"/>
  <c r="AH42" i="3"/>
  <c r="AH41" i="3"/>
  <c r="AI42" i="3"/>
  <c r="AI41" i="3"/>
  <c r="AJ42" i="3"/>
  <c r="AJ41" i="3"/>
  <c r="AK42" i="3"/>
  <c r="AK41" i="3"/>
  <c r="AL42" i="3"/>
  <c r="AL41" i="3"/>
  <c r="AM42" i="3"/>
  <c r="AM41" i="3"/>
  <c r="AN42" i="3"/>
  <c r="AN41" i="3"/>
  <c r="AO42" i="3"/>
  <c r="AO41" i="3"/>
  <c r="AP42" i="3"/>
  <c r="AP41" i="3"/>
  <c r="AQ42" i="3"/>
  <c r="AQ41" i="3"/>
  <c r="AR42" i="3"/>
  <c r="AR41" i="3"/>
  <c r="AS42" i="3"/>
  <c r="AS41" i="3"/>
  <c r="AT42" i="3"/>
  <c r="AT41" i="3"/>
  <c r="AU42" i="3"/>
  <c r="AU41" i="3"/>
  <c r="G44" i="3"/>
  <c r="G43" i="3"/>
  <c r="H44" i="3"/>
  <c r="H43" i="3"/>
  <c r="I44" i="3"/>
  <c r="I43" i="3"/>
  <c r="J44" i="3"/>
  <c r="J43" i="3"/>
  <c r="K44" i="3"/>
  <c r="K43" i="3"/>
  <c r="L44" i="3"/>
  <c r="L43" i="3"/>
  <c r="M44" i="3"/>
  <c r="M43" i="3"/>
  <c r="N44" i="3"/>
  <c r="N43" i="3"/>
  <c r="O44" i="3"/>
  <c r="O43" i="3"/>
  <c r="P44" i="3"/>
  <c r="P43" i="3"/>
  <c r="Q44" i="3"/>
  <c r="Q43" i="3"/>
  <c r="R44" i="3"/>
  <c r="R43" i="3"/>
  <c r="S44" i="3"/>
  <c r="S43" i="3"/>
  <c r="T44" i="3"/>
  <c r="T43" i="3"/>
  <c r="U44" i="3"/>
  <c r="U43" i="3"/>
  <c r="V44" i="3"/>
  <c r="V43" i="3"/>
  <c r="W44" i="3"/>
  <c r="W43" i="3"/>
  <c r="X44" i="3"/>
  <c r="X43" i="3"/>
  <c r="Y44" i="3"/>
  <c r="Y43" i="3"/>
  <c r="Z44" i="3"/>
  <c r="Z43" i="3"/>
  <c r="AA44" i="3"/>
  <c r="AA43" i="3"/>
  <c r="AB44" i="3"/>
  <c r="AB43" i="3"/>
  <c r="AC44" i="3"/>
  <c r="AC43" i="3"/>
  <c r="AD44" i="3"/>
  <c r="AD43" i="3"/>
  <c r="AE44" i="3"/>
  <c r="AE43" i="3"/>
  <c r="AF44" i="3"/>
  <c r="AF43" i="3"/>
  <c r="AG44" i="3"/>
  <c r="AG43" i="3"/>
  <c r="AH44" i="3"/>
  <c r="AH43" i="3"/>
  <c r="AI44" i="3"/>
  <c r="AI43" i="3"/>
  <c r="AJ44" i="3"/>
  <c r="AJ43" i="3"/>
  <c r="AK44" i="3"/>
  <c r="AK43" i="3"/>
  <c r="AL44" i="3"/>
  <c r="AL43" i="3"/>
  <c r="AM44" i="3"/>
  <c r="AM43" i="3"/>
  <c r="AN44" i="3"/>
  <c r="AN43" i="3"/>
  <c r="AO44" i="3"/>
  <c r="AO43" i="3"/>
  <c r="AP44" i="3"/>
  <c r="AP43" i="3"/>
  <c r="AQ44" i="3"/>
  <c r="AQ43" i="3"/>
  <c r="AR44" i="3"/>
  <c r="AR43" i="3"/>
  <c r="AS44" i="3"/>
  <c r="AS43" i="3"/>
  <c r="AT44" i="3"/>
  <c r="AT43" i="3"/>
  <c r="AU44" i="3"/>
  <c r="AU43" i="3"/>
  <c r="G46" i="3"/>
  <c r="G45" i="3"/>
  <c r="H46" i="3"/>
  <c r="H45" i="3"/>
  <c r="I46" i="3"/>
  <c r="I45" i="3"/>
  <c r="J46" i="3"/>
  <c r="J45" i="3"/>
  <c r="K46" i="3"/>
  <c r="K45" i="3"/>
  <c r="L46" i="3"/>
  <c r="L45" i="3"/>
  <c r="M46" i="3"/>
  <c r="M45" i="3"/>
  <c r="N46" i="3"/>
  <c r="N45" i="3"/>
  <c r="O46" i="3"/>
  <c r="O45" i="3"/>
  <c r="P46" i="3"/>
  <c r="P45" i="3"/>
  <c r="Q46" i="3"/>
  <c r="Q45" i="3"/>
  <c r="R46" i="3"/>
  <c r="R45" i="3"/>
  <c r="S46" i="3"/>
  <c r="S45" i="3"/>
  <c r="T46" i="3"/>
  <c r="T45" i="3"/>
  <c r="U46" i="3"/>
  <c r="U45" i="3"/>
  <c r="V46" i="3"/>
  <c r="V45" i="3"/>
  <c r="W46" i="3"/>
  <c r="W45" i="3"/>
  <c r="X46" i="3"/>
  <c r="X45" i="3"/>
  <c r="Y46" i="3"/>
  <c r="Y45" i="3"/>
  <c r="Z46" i="3"/>
  <c r="Z45" i="3"/>
  <c r="AA46" i="3"/>
  <c r="AA45" i="3"/>
  <c r="AB46" i="3"/>
  <c r="AB45" i="3"/>
  <c r="AC46" i="3"/>
  <c r="AC45" i="3"/>
  <c r="AD46" i="3"/>
  <c r="AD45" i="3"/>
  <c r="AE46" i="3"/>
  <c r="AE45" i="3"/>
  <c r="AF46" i="3"/>
  <c r="AF45" i="3"/>
  <c r="AG46" i="3"/>
  <c r="AG45" i="3"/>
  <c r="AH46" i="3"/>
  <c r="AH45" i="3"/>
  <c r="AI46" i="3"/>
  <c r="AI45" i="3"/>
  <c r="AJ46" i="3"/>
  <c r="AJ45" i="3"/>
  <c r="AK46" i="3"/>
  <c r="AK45" i="3"/>
  <c r="AL46" i="3"/>
  <c r="AL45" i="3"/>
  <c r="AM46" i="3"/>
  <c r="AM45" i="3"/>
  <c r="AN46" i="3"/>
  <c r="AN45" i="3"/>
  <c r="AO46" i="3"/>
  <c r="AO45" i="3"/>
  <c r="AP46" i="3"/>
  <c r="AP45" i="3"/>
  <c r="AQ46" i="3"/>
  <c r="AQ45" i="3"/>
  <c r="AR46" i="3"/>
  <c r="AR45" i="3"/>
  <c r="AS46" i="3"/>
  <c r="AS45" i="3"/>
  <c r="AT46" i="3"/>
  <c r="AT45" i="3"/>
  <c r="AU46" i="3"/>
  <c r="AU45" i="3"/>
  <c r="AU34" i="3"/>
  <c r="AU35" i="3"/>
  <c r="AU36" i="3"/>
  <c r="AT34" i="3"/>
  <c r="AT35" i="3"/>
  <c r="AT36" i="3"/>
  <c r="AS34" i="3"/>
  <c r="AS35" i="3"/>
  <c r="AS36" i="3"/>
  <c r="AR34" i="3"/>
  <c r="AR35" i="3"/>
  <c r="AR36" i="3"/>
  <c r="AQ34" i="3"/>
  <c r="AQ35" i="3"/>
  <c r="AQ36" i="3"/>
  <c r="AP34" i="3"/>
  <c r="AP35" i="3"/>
  <c r="AP36" i="3"/>
  <c r="AO34" i="3"/>
  <c r="AO35" i="3"/>
  <c r="AO36" i="3"/>
  <c r="AN34" i="3"/>
  <c r="AN35" i="3"/>
  <c r="AN36" i="3"/>
  <c r="AM34" i="3"/>
  <c r="AM35" i="3"/>
  <c r="AM36" i="3"/>
  <c r="AL34" i="3"/>
  <c r="AL35" i="3"/>
  <c r="AL36" i="3"/>
  <c r="AK34" i="3"/>
  <c r="AK35" i="3"/>
  <c r="AK36" i="3"/>
  <c r="AJ34" i="3"/>
  <c r="AJ35" i="3"/>
  <c r="AJ36" i="3"/>
  <c r="AI34" i="3"/>
  <c r="AI35" i="3"/>
  <c r="AI36" i="3"/>
  <c r="AH34" i="3"/>
  <c r="AH35" i="3"/>
  <c r="AH36" i="3"/>
  <c r="AG34" i="3"/>
  <c r="AG35" i="3"/>
  <c r="AG36" i="3"/>
  <c r="AF34" i="3"/>
  <c r="AF35" i="3"/>
  <c r="AF36" i="3"/>
  <c r="AE34" i="3"/>
  <c r="AE35" i="3"/>
  <c r="AE36" i="3"/>
  <c r="AD34" i="3"/>
  <c r="AD35" i="3"/>
  <c r="AD36" i="3"/>
  <c r="AC34" i="3"/>
  <c r="AC35" i="3"/>
  <c r="AC36" i="3"/>
  <c r="AB34" i="3"/>
  <c r="AB35" i="3"/>
  <c r="AB36" i="3"/>
  <c r="AA34" i="3"/>
  <c r="AA35" i="3"/>
  <c r="AA36" i="3"/>
  <c r="Z34" i="3"/>
  <c r="Z35" i="3"/>
  <c r="Z36" i="3"/>
  <c r="Y34" i="3"/>
  <c r="Y35" i="3"/>
  <c r="Y36" i="3"/>
  <c r="X34" i="3"/>
  <c r="X35" i="3"/>
  <c r="X36" i="3"/>
  <c r="W34" i="3"/>
  <c r="W35" i="3"/>
  <c r="W36" i="3"/>
  <c r="V34" i="3"/>
  <c r="V35" i="3"/>
  <c r="V36" i="3"/>
  <c r="U34" i="3"/>
  <c r="U35" i="3"/>
  <c r="U36" i="3"/>
  <c r="T34" i="3"/>
  <c r="T35" i="3"/>
  <c r="T36" i="3"/>
  <c r="S34" i="3"/>
  <c r="S35" i="3"/>
  <c r="S36" i="3"/>
  <c r="R34" i="3"/>
  <c r="R35" i="3"/>
  <c r="R36" i="3"/>
  <c r="Q34" i="3"/>
  <c r="Q35" i="3"/>
  <c r="Q36" i="3"/>
  <c r="P34" i="3"/>
  <c r="P35" i="3"/>
  <c r="P36" i="3"/>
  <c r="O34" i="3"/>
  <c r="O35" i="3"/>
  <c r="O36" i="3"/>
  <c r="N34" i="3"/>
  <c r="N35" i="3"/>
  <c r="N36" i="3"/>
  <c r="M34" i="3"/>
  <c r="M35" i="3"/>
  <c r="M36" i="3"/>
  <c r="L34" i="3"/>
  <c r="L35" i="3"/>
  <c r="L36" i="3"/>
  <c r="K34" i="3"/>
  <c r="K35" i="3"/>
  <c r="K36" i="3"/>
  <c r="J34" i="3"/>
  <c r="J35" i="3"/>
  <c r="J36" i="3"/>
  <c r="I34" i="3"/>
  <c r="I35" i="3"/>
  <c r="I36" i="3"/>
  <c r="H34" i="3"/>
  <c r="H35" i="3"/>
  <c r="H36" i="3"/>
  <c r="G7" i="3"/>
  <c r="G34" i="3"/>
  <c r="G35" i="3"/>
  <c r="G36" i="3"/>
  <c r="F34" i="3"/>
  <c r="F35" i="3"/>
  <c r="F36" i="3"/>
  <c r="AV29" i="3"/>
  <c r="AV27" i="3"/>
  <c r="AV25" i="3"/>
  <c r="AV20" i="3"/>
  <c r="AV18" i="3"/>
  <c r="AV16" i="3"/>
  <c r="AV11" i="3"/>
  <c r="AV9" i="3"/>
  <c r="AV7" i="3"/>
  <c r="M145" i="2"/>
  <c r="M146" i="2"/>
  <c r="M144" i="2"/>
  <c r="H145" i="2"/>
  <c r="I145" i="2"/>
  <c r="J145" i="2"/>
  <c r="K145" i="2"/>
  <c r="L145" i="2"/>
  <c r="AV133" i="2"/>
  <c r="AU125" i="2"/>
  <c r="AU126" i="2"/>
  <c r="AU127" i="2"/>
  <c r="AU128" i="2"/>
  <c r="AU131" i="2"/>
  <c r="AU132" i="2"/>
  <c r="AV132" i="2"/>
  <c r="G125" i="2"/>
  <c r="G126" i="2"/>
  <c r="G127" i="2"/>
  <c r="G128" i="2"/>
  <c r="G131" i="2"/>
  <c r="H126" i="2"/>
  <c r="H127" i="2"/>
  <c r="H128" i="2"/>
  <c r="H131" i="2"/>
  <c r="I125" i="2"/>
  <c r="I126" i="2"/>
  <c r="I127" i="2"/>
  <c r="I128" i="2"/>
  <c r="I131" i="2"/>
  <c r="J125" i="2"/>
  <c r="J126" i="2"/>
  <c r="J127" i="2"/>
  <c r="J128" i="2"/>
  <c r="J131" i="2"/>
  <c r="K125" i="2"/>
  <c r="K126" i="2"/>
  <c r="K127" i="2"/>
  <c r="K128" i="2"/>
  <c r="K131" i="2"/>
  <c r="L125" i="2"/>
  <c r="L126" i="2"/>
  <c r="L127" i="2"/>
  <c r="L128" i="2"/>
  <c r="L131" i="2"/>
  <c r="M125" i="2"/>
  <c r="M126" i="2"/>
  <c r="M127" i="2"/>
  <c r="M128" i="2"/>
  <c r="M131" i="2"/>
  <c r="N125" i="2"/>
  <c r="N126" i="2"/>
  <c r="N127" i="2"/>
  <c r="N128" i="2"/>
  <c r="N131" i="2"/>
  <c r="O125" i="2"/>
  <c r="O126" i="2"/>
  <c r="O127" i="2"/>
  <c r="O128" i="2"/>
  <c r="O131" i="2"/>
  <c r="P125" i="2"/>
  <c r="P126" i="2"/>
  <c r="P127" i="2"/>
  <c r="P128" i="2"/>
  <c r="P131" i="2"/>
  <c r="Q125" i="2"/>
  <c r="Q126" i="2"/>
  <c r="Q127" i="2"/>
  <c r="Q128" i="2"/>
  <c r="Q131" i="2"/>
  <c r="R125" i="2"/>
  <c r="R126" i="2"/>
  <c r="R127" i="2"/>
  <c r="R128" i="2"/>
  <c r="R131" i="2"/>
  <c r="S125" i="2"/>
  <c r="S126" i="2"/>
  <c r="S127" i="2"/>
  <c r="S128" i="2"/>
  <c r="S131" i="2"/>
  <c r="T125" i="2"/>
  <c r="T126" i="2"/>
  <c r="T127" i="2"/>
  <c r="T128" i="2"/>
  <c r="T131" i="2"/>
  <c r="U125" i="2"/>
  <c r="U126" i="2"/>
  <c r="U127" i="2"/>
  <c r="U128" i="2"/>
  <c r="U131" i="2"/>
  <c r="V125" i="2"/>
  <c r="V126" i="2"/>
  <c r="V127" i="2"/>
  <c r="V128" i="2"/>
  <c r="V131" i="2"/>
  <c r="W125" i="2"/>
  <c r="W126" i="2"/>
  <c r="W127" i="2"/>
  <c r="W128" i="2"/>
  <c r="W131" i="2"/>
  <c r="X125" i="2"/>
  <c r="X126" i="2"/>
  <c r="X127" i="2"/>
  <c r="X128" i="2"/>
  <c r="X131" i="2"/>
  <c r="Y125" i="2"/>
  <c r="Y126" i="2"/>
  <c r="Y127" i="2"/>
  <c r="Y128" i="2"/>
  <c r="Y131" i="2"/>
  <c r="Z125" i="2"/>
  <c r="Z126" i="2"/>
  <c r="Z127" i="2"/>
  <c r="Z128" i="2"/>
  <c r="Z131" i="2"/>
  <c r="AA125" i="2"/>
  <c r="AA126" i="2"/>
  <c r="AA127" i="2"/>
  <c r="AA128" i="2"/>
  <c r="AA131" i="2"/>
  <c r="AB125" i="2"/>
  <c r="AB126" i="2"/>
  <c r="AB127" i="2"/>
  <c r="AB128" i="2"/>
  <c r="AB131" i="2"/>
  <c r="AC125" i="2"/>
  <c r="AC126" i="2"/>
  <c r="AC127" i="2"/>
  <c r="AC128" i="2"/>
  <c r="AC131" i="2"/>
  <c r="AD125" i="2"/>
  <c r="AD126" i="2"/>
  <c r="AD127" i="2"/>
  <c r="AD128" i="2"/>
  <c r="AD131" i="2"/>
  <c r="AE125" i="2"/>
  <c r="AE126" i="2"/>
  <c r="AE127" i="2"/>
  <c r="AE128" i="2"/>
  <c r="AE131" i="2"/>
  <c r="AF125" i="2"/>
  <c r="AF126" i="2"/>
  <c r="AF127" i="2"/>
  <c r="AF128" i="2"/>
  <c r="AF131" i="2"/>
  <c r="AG125" i="2"/>
  <c r="AG126" i="2"/>
  <c r="AG127" i="2"/>
  <c r="AG128" i="2"/>
  <c r="AG131" i="2"/>
  <c r="AH125" i="2"/>
  <c r="AH126" i="2"/>
  <c r="AH127" i="2"/>
  <c r="AH128" i="2"/>
  <c r="AH131" i="2"/>
  <c r="AI125" i="2"/>
  <c r="AI126" i="2"/>
  <c r="AI127" i="2"/>
  <c r="AI128" i="2"/>
  <c r="AI131" i="2"/>
  <c r="AJ125" i="2"/>
  <c r="AJ126" i="2"/>
  <c r="AJ127" i="2"/>
  <c r="AJ128" i="2"/>
  <c r="AJ131" i="2"/>
  <c r="AK125" i="2"/>
  <c r="AK126" i="2"/>
  <c r="AK127" i="2"/>
  <c r="AK128" i="2"/>
  <c r="AK131" i="2"/>
  <c r="AL125" i="2"/>
  <c r="AL126" i="2"/>
  <c r="AL127" i="2"/>
  <c r="AL128" i="2"/>
  <c r="AL131" i="2"/>
  <c r="AM125" i="2"/>
  <c r="AM126" i="2"/>
  <c r="AM127" i="2"/>
  <c r="AM128" i="2"/>
  <c r="AM131" i="2"/>
  <c r="AN125" i="2"/>
  <c r="AN126" i="2"/>
  <c r="AN127" i="2"/>
  <c r="AN128" i="2"/>
  <c r="AN131" i="2"/>
  <c r="AO125" i="2"/>
  <c r="AO126" i="2"/>
  <c r="AO127" i="2"/>
  <c r="AO128" i="2"/>
  <c r="AO131" i="2"/>
  <c r="AP125" i="2"/>
  <c r="AP126" i="2"/>
  <c r="AP127" i="2"/>
  <c r="AP128" i="2"/>
  <c r="AP131" i="2"/>
  <c r="AQ125" i="2"/>
  <c r="AQ126" i="2"/>
  <c r="AQ127" i="2"/>
  <c r="AQ128" i="2"/>
  <c r="AQ131" i="2"/>
  <c r="AR125" i="2"/>
  <c r="AR126" i="2"/>
  <c r="AR127" i="2"/>
  <c r="AR128" i="2"/>
  <c r="AR131" i="2"/>
  <c r="AS125" i="2"/>
  <c r="AS126" i="2"/>
  <c r="AS127" i="2"/>
  <c r="AS128" i="2"/>
  <c r="AS131" i="2"/>
  <c r="AT125" i="2"/>
  <c r="AT126" i="2"/>
  <c r="AT127" i="2"/>
  <c r="AT128" i="2"/>
  <c r="AT131" i="2"/>
  <c r="G132" i="2"/>
  <c r="H132" i="2"/>
  <c r="I132" i="2"/>
  <c r="J132" i="2"/>
  <c r="K132" i="2"/>
  <c r="L132" i="2"/>
  <c r="M132" i="2"/>
  <c r="N132" i="2"/>
  <c r="O132" i="2"/>
  <c r="P132" i="2"/>
  <c r="Q132" i="2"/>
  <c r="R132" i="2"/>
  <c r="S132" i="2"/>
  <c r="T132" i="2"/>
  <c r="U132" i="2"/>
  <c r="V132" i="2"/>
  <c r="W132" i="2"/>
  <c r="X132" i="2"/>
  <c r="Y132" i="2"/>
  <c r="Z132" i="2"/>
  <c r="AA132" i="2"/>
  <c r="AB132" i="2"/>
  <c r="AC132" i="2"/>
  <c r="AD132" i="2"/>
  <c r="AE132" i="2"/>
  <c r="AF132" i="2"/>
  <c r="AG132" i="2"/>
  <c r="AH132" i="2"/>
  <c r="AI132" i="2"/>
  <c r="AJ132" i="2"/>
  <c r="AK132" i="2"/>
  <c r="AL132" i="2"/>
  <c r="AM132" i="2"/>
  <c r="AN132" i="2"/>
  <c r="AO132" i="2"/>
  <c r="AP132" i="2"/>
  <c r="AQ132" i="2"/>
  <c r="AR132" i="2"/>
  <c r="AS132" i="2"/>
  <c r="AT132" i="2"/>
  <c r="G105" i="2"/>
  <c r="H105" i="2"/>
  <c r="I105" i="2"/>
  <c r="J105" i="2"/>
  <c r="K105" i="2"/>
  <c r="L105" i="2"/>
  <c r="M105" i="2"/>
  <c r="N105" i="2"/>
  <c r="O105" i="2"/>
  <c r="P105" i="2"/>
  <c r="Q105" i="2"/>
  <c r="R105" i="2"/>
  <c r="S105" i="2"/>
  <c r="T105" i="2"/>
  <c r="U105" i="2"/>
  <c r="V105" i="2"/>
  <c r="W105" i="2"/>
  <c r="X105" i="2"/>
  <c r="Y105" i="2"/>
  <c r="Z105" i="2"/>
  <c r="AA105" i="2"/>
  <c r="AB105" i="2"/>
  <c r="AC105" i="2"/>
  <c r="AD105" i="2"/>
  <c r="AE105" i="2"/>
  <c r="AF105" i="2"/>
  <c r="AG105" i="2"/>
  <c r="AH105" i="2"/>
  <c r="AI105" i="2"/>
  <c r="AJ105" i="2"/>
  <c r="AK105" i="2"/>
  <c r="AL105" i="2"/>
  <c r="AM105" i="2"/>
  <c r="AN105" i="2"/>
  <c r="AO105" i="2"/>
  <c r="AP105" i="2"/>
  <c r="AQ105" i="2"/>
  <c r="AR105" i="2"/>
  <c r="AS105" i="2"/>
  <c r="AT105" i="2"/>
  <c r="AU105" i="2"/>
  <c r="G106" i="2"/>
  <c r="H106" i="2"/>
  <c r="I106" i="2"/>
  <c r="J106" i="2"/>
  <c r="K106" i="2"/>
  <c r="L106" i="2"/>
  <c r="M106" i="2"/>
  <c r="N106" i="2"/>
  <c r="O106" i="2"/>
  <c r="P106" i="2"/>
  <c r="Q106" i="2"/>
  <c r="R106" i="2"/>
  <c r="S106" i="2"/>
  <c r="T106" i="2"/>
  <c r="U106" i="2"/>
  <c r="V106" i="2"/>
  <c r="W106" i="2"/>
  <c r="X106" i="2"/>
  <c r="Y106" i="2"/>
  <c r="Z106" i="2"/>
  <c r="AA106" i="2"/>
  <c r="AB106" i="2"/>
  <c r="AC106" i="2"/>
  <c r="AD106" i="2"/>
  <c r="AE106" i="2"/>
  <c r="AF106" i="2"/>
  <c r="AG106" i="2"/>
  <c r="AH106" i="2"/>
  <c r="AI106" i="2"/>
  <c r="AJ106" i="2"/>
  <c r="AK106" i="2"/>
  <c r="AL106" i="2"/>
  <c r="AM106" i="2"/>
  <c r="AN106" i="2"/>
  <c r="AO106" i="2"/>
  <c r="AP106" i="2"/>
  <c r="AQ106" i="2"/>
  <c r="AR106" i="2"/>
  <c r="AS106" i="2"/>
  <c r="AT106" i="2"/>
  <c r="AU106" i="2"/>
  <c r="G76" i="2"/>
  <c r="H76" i="2"/>
  <c r="I76" i="2"/>
  <c r="J76" i="2"/>
  <c r="K76" i="2"/>
  <c r="L76" i="2"/>
  <c r="M76" i="2"/>
  <c r="N76" i="2"/>
  <c r="O76" i="2"/>
  <c r="P76" i="2"/>
  <c r="Q76" i="2"/>
  <c r="R76" i="2"/>
  <c r="S76" i="2"/>
  <c r="T76" i="2"/>
  <c r="U76" i="2"/>
  <c r="V76" i="2"/>
  <c r="W76" i="2"/>
  <c r="X76" i="2"/>
  <c r="Y76" i="2"/>
  <c r="Z76" i="2"/>
  <c r="AA76" i="2"/>
  <c r="AB76" i="2"/>
  <c r="AC76" i="2"/>
  <c r="AD76" i="2"/>
  <c r="AE76" i="2"/>
  <c r="AF76" i="2"/>
  <c r="AG76" i="2"/>
  <c r="AH76" i="2"/>
  <c r="AI76" i="2"/>
  <c r="AJ76" i="2"/>
  <c r="AK76" i="2"/>
  <c r="AL76" i="2"/>
  <c r="AM76" i="2"/>
  <c r="AN76" i="2"/>
  <c r="AO76" i="2"/>
  <c r="AP76" i="2"/>
  <c r="AQ76" i="2"/>
  <c r="AR76" i="2"/>
  <c r="AS76" i="2"/>
  <c r="AT76" i="2"/>
  <c r="AU76" i="2"/>
  <c r="G77" i="2"/>
  <c r="H77" i="2"/>
  <c r="I77" i="2"/>
  <c r="J77" i="2"/>
  <c r="K77" i="2"/>
  <c r="L77" i="2"/>
  <c r="M77" i="2"/>
  <c r="N77" i="2"/>
  <c r="O77" i="2"/>
  <c r="P77" i="2"/>
  <c r="Q77" i="2"/>
  <c r="R77" i="2"/>
  <c r="S77" i="2"/>
  <c r="T77" i="2"/>
  <c r="U77" i="2"/>
  <c r="V77" i="2"/>
  <c r="W77" i="2"/>
  <c r="X77" i="2"/>
  <c r="Y77" i="2"/>
  <c r="Z77" i="2"/>
  <c r="AA77" i="2"/>
  <c r="AB77" i="2"/>
  <c r="AC77" i="2"/>
  <c r="AD77" i="2"/>
  <c r="AE77" i="2"/>
  <c r="AF77" i="2"/>
  <c r="AG77" i="2"/>
  <c r="AH77" i="2"/>
  <c r="AI77" i="2"/>
  <c r="AJ77" i="2"/>
  <c r="AK77" i="2"/>
  <c r="AL77" i="2"/>
  <c r="AM77" i="2"/>
  <c r="AN77" i="2"/>
  <c r="AO77" i="2"/>
  <c r="AP77" i="2"/>
  <c r="AQ77" i="2"/>
  <c r="AR77" i="2"/>
  <c r="AS77" i="2"/>
  <c r="AT77" i="2"/>
  <c r="AU77" i="2"/>
  <c r="G78" i="2"/>
  <c r="H78" i="2"/>
  <c r="I78" i="2"/>
  <c r="J78" i="2"/>
  <c r="K78" i="2"/>
  <c r="L78" i="2"/>
  <c r="M78" i="2"/>
  <c r="N78" i="2"/>
  <c r="O78" i="2"/>
  <c r="P78" i="2"/>
  <c r="Q78" i="2"/>
  <c r="R78" i="2"/>
  <c r="S78" i="2"/>
  <c r="T78" i="2"/>
  <c r="U78" i="2"/>
  <c r="V78" i="2"/>
  <c r="W78" i="2"/>
  <c r="X78" i="2"/>
  <c r="Y78" i="2"/>
  <c r="Z78" i="2"/>
  <c r="AA78" i="2"/>
  <c r="AB78" i="2"/>
  <c r="AC78" i="2"/>
  <c r="AD78" i="2"/>
  <c r="AE78" i="2"/>
  <c r="AF78" i="2"/>
  <c r="AG78" i="2"/>
  <c r="AH78" i="2"/>
  <c r="AI78" i="2"/>
  <c r="AJ78" i="2"/>
  <c r="AK78" i="2"/>
  <c r="AL78" i="2"/>
  <c r="AM78" i="2"/>
  <c r="AN78" i="2"/>
  <c r="AO78" i="2"/>
  <c r="AP78" i="2"/>
  <c r="AQ78" i="2"/>
  <c r="AR78" i="2"/>
  <c r="AS78" i="2"/>
  <c r="AT78" i="2"/>
  <c r="AU78" i="2"/>
  <c r="G79" i="2"/>
  <c r="H79" i="2"/>
  <c r="I79" i="2"/>
  <c r="J79" i="2"/>
  <c r="K79" i="2"/>
  <c r="L79" i="2"/>
  <c r="M79" i="2"/>
  <c r="N79" i="2"/>
  <c r="O79" i="2"/>
  <c r="P79" i="2"/>
  <c r="Q79" i="2"/>
  <c r="R79" i="2"/>
  <c r="S79" i="2"/>
  <c r="T79" i="2"/>
  <c r="U79" i="2"/>
  <c r="V79" i="2"/>
  <c r="W79" i="2"/>
  <c r="X79" i="2"/>
  <c r="Y79" i="2"/>
  <c r="Z79" i="2"/>
  <c r="AA79" i="2"/>
  <c r="AB79" i="2"/>
  <c r="AC79" i="2"/>
  <c r="AD79" i="2"/>
  <c r="AE79" i="2"/>
  <c r="AF79" i="2"/>
  <c r="AG79" i="2"/>
  <c r="AH79" i="2"/>
  <c r="AI79" i="2"/>
  <c r="AJ79" i="2"/>
  <c r="AK79" i="2"/>
  <c r="AL79" i="2"/>
  <c r="AM79" i="2"/>
  <c r="AN79" i="2"/>
  <c r="AO79" i="2"/>
  <c r="AP79" i="2"/>
  <c r="AQ79" i="2"/>
  <c r="AR79" i="2"/>
  <c r="AS79" i="2"/>
  <c r="AT79" i="2"/>
  <c r="AU79" i="2"/>
  <c r="G80" i="2"/>
  <c r="H80" i="2"/>
  <c r="I80" i="2"/>
  <c r="J80" i="2"/>
  <c r="K80" i="2"/>
  <c r="L80" i="2"/>
  <c r="M80" i="2"/>
  <c r="N80" i="2"/>
  <c r="O80" i="2"/>
  <c r="P80" i="2"/>
  <c r="Q80" i="2"/>
  <c r="R80" i="2"/>
  <c r="S80" i="2"/>
  <c r="T80" i="2"/>
  <c r="U80" i="2"/>
  <c r="V80" i="2"/>
  <c r="W80" i="2"/>
  <c r="X80" i="2"/>
  <c r="Y80" i="2"/>
  <c r="Z80" i="2"/>
  <c r="AA80" i="2"/>
  <c r="AB80" i="2"/>
  <c r="AC80" i="2"/>
  <c r="AD80" i="2"/>
  <c r="AE80" i="2"/>
  <c r="AF80" i="2"/>
  <c r="AG80" i="2"/>
  <c r="AH80" i="2"/>
  <c r="AI80" i="2"/>
  <c r="AJ80" i="2"/>
  <c r="AK80" i="2"/>
  <c r="AL80" i="2"/>
  <c r="AM80" i="2"/>
  <c r="AN80" i="2"/>
  <c r="AO80" i="2"/>
  <c r="AP80" i="2"/>
  <c r="AQ80" i="2"/>
  <c r="AR80" i="2"/>
  <c r="AS80" i="2"/>
  <c r="AT80" i="2"/>
  <c r="AU80" i="2"/>
  <c r="G81" i="2"/>
  <c r="H81" i="2"/>
  <c r="I81" i="2"/>
  <c r="J81" i="2"/>
  <c r="K81" i="2"/>
  <c r="L81" i="2"/>
  <c r="M81" i="2"/>
  <c r="N81" i="2"/>
  <c r="O81" i="2"/>
  <c r="P81" i="2"/>
  <c r="Q81" i="2"/>
  <c r="R81" i="2"/>
  <c r="S81" i="2"/>
  <c r="T81" i="2"/>
  <c r="U81" i="2"/>
  <c r="V81" i="2"/>
  <c r="W81" i="2"/>
  <c r="X81" i="2"/>
  <c r="Y81" i="2"/>
  <c r="Z81" i="2"/>
  <c r="AA81" i="2"/>
  <c r="AB81" i="2"/>
  <c r="AC81" i="2"/>
  <c r="AD81" i="2"/>
  <c r="AE81" i="2"/>
  <c r="AF81" i="2"/>
  <c r="AG81" i="2"/>
  <c r="AH81" i="2"/>
  <c r="AI81" i="2"/>
  <c r="AJ81" i="2"/>
  <c r="AK81" i="2"/>
  <c r="AL81" i="2"/>
  <c r="AM81" i="2"/>
  <c r="AN81" i="2"/>
  <c r="AO81" i="2"/>
  <c r="AP81" i="2"/>
  <c r="AQ81" i="2"/>
  <c r="AR81" i="2"/>
  <c r="AS81" i="2"/>
  <c r="AT81" i="2"/>
  <c r="AU81" i="2"/>
  <c r="G82" i="2"/>
  <c r="H82" i="2"/>
  <c r="I82" i="2"/>
  <c r="J82" i="2"/>
  <c r="K82" i="2"/>
  <c r="L82" i="2"/>
  <c r="M82" i="2"/>
  <c r="N82" i="2"/>
  <c r="O82" i="2"/>
  <c r="P82" i="2"/>
  <c r="Q82" i="2"/>
  <c r="R82" i="2"/>
  <c r="S82" i="2"/>
  <c r="T82" i="2"/>
  <c r="U82" i="2"/>
  <c r="V82" i="2"/>
  <c r="W82" i="2"/>
  <c r="X82" i="2"/>
  <c r="Y82" i="2"/>
  <c r="Z82" i="2"/>
  <c r="AA82" i="2"/>
  <c r="AB82" i="2"/>
  <c r="AC82" i="2"/>
  <c r="AD82" i="2"/>
  <c r="AE82" i="2"/>
  <c r="AF82" i="2"/>
  <c r="AG82" i="2"/>
  <c r="AH82" i="2"/>
  <c r="AI82" i="2"/>
  <c r="AJ82" i="2"/>
  <c r="AK82" i="2"/>
  <c r="AL82" i="2"/>
  <c r="AM82" i="2"/>
  <c r="AN82" i="2"/>
  <c r="AO82" i="2"/>
  <c r="AP82" i="2"/>
  <c r="AQ82" i="2"/>
  <c r="AR82" i="2"/>
  <c r="AS82" i="2"/>
  <c r="AT82" i="2"/>
  <c r="AU82" i="2"/>
  <c r="G83" i="2"/>
  <c r="H83" i="2"/>
  <c r="I83" i="2"/>
  <c r="J83" i="2"/>
  <c r="K83" i="2"/>
  <c r="L83" i="2"/>
  <c r="M83" i="2"/>
  <c r="N83" i="2"/>
  <c r="O83" i="2"/>
  <c r="P83" i="2"/>
  <c r="Q83" i="2"/>
  <c r="R83" i="2"/>
  <c r="S83" i="2"/>
  <c r="T83" i="2"/>
  <c r="U83" i="2"/>
  <c r="V83" i="2"/>
  <c r="W83" i="2"/>
  <c r="X83" i="2"/>
  <c r="Y83" i="2"/>
  <c r="Z83" i="2"/>
  <c r="AA83" i="2"/>
  <c r="AB83" i="2"/>
  <c r="AC83" i="2"/>
  <c r="AD83" i="2"/>
  <c r="AE83" i="2"/>
  <c r="AF83" i="2"/>
  <c r="AG83" i="2"/>
  <c r="AH83" i="2"/>
  <c r="AI83" i="2"/>
  <c r="AJ83" i="2"/>
  <c r="AK83" i="2"/>
  <c r="AL83" i="2"/>
  <c r="AM83" i="2"/>
  <c r="AN83" i="2"/>
  <c r="AO83" i="2"/>
  <c r="AP83" i="2"/>
  <c r="AQ83" i="2"/>
  <c r="AR83" i="2"/>
  <c r="AS83" i="2"/>
  <c r="AT83" i="2"/>
  <c r="AU83" i="2"/>
  <c r="G84" i="2"/>
  <c r="H84" i="2"/>
  <c r="I84" i="2"/>
  <c r="J84" i="2"/>
  <c r="K84" i="2"/>
  <c r="L84" i="2"/>
  <c r="M84" i="2"/>
  <c r="N84" i="2"/>
  <c r="O84" i="2"/>
  <c r="P84" i="2"/>
  <c r="Q84" i="2"/>
  <c r="R84" i="2"/>
  <c r="S84" i="2"/>
  <c r="T84" i="2"/>
  <c r="U84" i="2"/>
  <c r="V84" i="2"/>
  <c r="W84" i="2"/>
  <c r="X84" i="2"/>
  <c r="Y84" i="2"/>
  <c r="Z84" i="2"/>
  <c r="AA84" i="2"/>
  <c r="AB84" i="2"/>
  <c r="AC84" i="2"/>
  <c r="AD84" i="2"/>
  <c r="AE84" i="2"/>
  <c r="AF84" i="2"/>
  <c r="AG84" i="2"/>
  <c r="AH84" i="2"/>
  <c r="AI84" i="2"/>
  <c r="AJ84" i="2"/>
  <c r="AK84" i="2"/>
  <c r="AL84" i="2"/>
  <c r="AM84" i="2"/>
  <c r="AN84" i="2"/>
  <c r="AO84" i="2"/>
  <c r="AP84" i="2"/>
  <c r="AQ84" i="2"/>
  <c r="AR84" i="2"/>
  <c r="AS84" i="2"/>
  <c r="AT84" i="2"/>
  <c r="AU84" i="2"/>
  <c r="G85" i="2"/>
  <c r="H85" i="2"/>
  <c r="I85" i="2"/>
  <c r="J85" i="2"/>
  <c r="K85" i="2"/>
  <c r="L85" i="2"/>
  <c r="M85" i="2"/>
  <c r="N85" i="2"/>
  <c r="O85" i="2"/>
  <c r="P85" i="2"/>
  <c r="Q85" i="2"/>
  <c r="R85" i="2"/>
  <c r="S85" i="2"/>
  <c r="T85" i="2"/>
  <c r="U85" i="2"/>
  <c r="V85" i="2"/>
  <c r="W85" i="2"/>
  <c r="X85" i="2"/>
  <c r="Y85" i="2"/>
  <c r="Z85" i="2"/>
  <c r="AA85" i="2"/>
  <c r="AB85" i="2"/>
  <c r="AC85" i="2"/>
  <c r="AD85" i="2"/>
  <c r="AE85" i="2"/>
  <c r="AF85" i="2"/>
  <c r="AG85" i="2"/>
  <c r="AH85" i="2"/>
  <c r="AI85" i="2"/>
  <c r="AJ85" i="2"/>
  <c r="AK85" i="2"/>
  <c r="AL85" i="2"/>
  <c r="AM85" i="2"/>
  <c r="AN85" i="2"/>
  <c r="AO85" i="2"/>
  <c r="AP85" i="2"/>
  <c r="AQ85" i="2"/>
  <c r="AR85" i="2"/>
  <c r="AS85" i="2"/>
  <c r="AT85" i="2"/>
  <c r="AU85" i="2"/>
  <c r="G86" i="2"/>
  <c r="H86" i="2"/>
  <c r="I86" i="2"/>
  <c r="J86" i="2"/>
  <c r="K86" i="2"/>
  <c r="L86" i="2"/>
  <c r="M86" i="2"/>
  <c r="N86" i="2"/>
  <c r="O86" i="2"/>
  <c r="P86" i="2"/>
  <c r="Q86" i="2"/>
  <c r="R86" i="2"/>
  <c r="S86" i="2"/>
  <c r="T86" i="2"/>
  <c r="U86" i="2"/>
  <c r="V86" i="2"/>
  <c r="W86" i="2"/>
  <c r="X86" i="2"/>
  <c r="Y86" i="2"/>
  <c r="Z86" i="2"/>
  <c r="AA86" i="2"/>
  <c r="AB86" i="2"/>
  <c r="AC86" i="2"/>
  <c r="AD86" i="2"/>
  <c r="AE86" i="2"/>
  <c r="AF86" i="2"/>
  <c r="AG86" i="2"/>
  <c r="AH86" i="2"/>
  <c r="AI86" i="2"/>
  <c r="AJ86" i="2"/>
  <c r="AK86" i="2"/>
  <c r="AL86" i="2"/>
  <c r="AM86" i="2"/>
  <c r="AN86" i="2"/>
  <c r="AO86" i="2"/>
  <c r="AP86" i="2"/>
  <c r="AQ86" i="2"/>
  <c r="AR86" i="2"/>
  <c r="AS86" i="2"/>
  <c r="AT86" i="2"/>
  <c r="AU86" i="2"/>
  <c r="G87" i="2"/>
  <c r="H87" i="2"/>
  <c r="I87" i="2"/>
  <c r="J87" i="2"/>
  <c r="K87" i="2"/>
  <c r="L87" i="2"/>
  <c r="M87" i="2"/>
  <c r="N87" i="2"/>
  <c r="O87" i="2"/>
  <c r="P87" i="2"/>
  <c r="Q87" i="2"/>
  <c r="R87" i="2"/>
  <c r="S87" i="2"/>
  <c r="T87" i="2"/>
  <c r="U87" i="2"/>
  <c r="V87" i="2"/>
  <c r="W87" i="2"/>
  <c r="X87" i="2"/>
  <c r="Y87" i="2"/>
  <c r="Z87" i="2"/>
  <c r="AA87" i="2"/>
  <c r="AB87" i="2"/>
  <c r="AC87" i="2"/>
  <c r="AD87" i="2"/>
  <c r="AE87" i="2"/>
  <c r="AF87" i="2"/>
  <c r="AG87" i="2"/>
  <c r="AH87" i="2"/>
  <c r="AI87" i="2"/>
  <c r="AJ87" i="2"/>
  <c r="AK87" i="2"/>
  <c r="AL87" i="2"/>
  <c r="AM87" i="2"/>
  <c r="AN87" i="2"/>
  <c r="AO87" i="2"/>
  <c r="AP87" i="2"/>
  <c r="AQ87" i="2"/>
  <c r="AR87" i="2"/>
  <c r="AS87" i="2"/>
  <c r="AT87" i="2"/>
  <c r="AU87" i="2"/>
  <c r="G88" i="2"/>
  <c r="H88" i="2"/>
  <c r="I88" i="2"/>
  <c r="J88" i="2"/>
  <c r="K88" i="2"/>
  <c r="L88" i="2"/>
  <c r="M88" i="2"/>
  <c r="N88" i="2"/>
  <c r="O88" i="2"/>
  <c r="P88" i="2"/>
  <c r="Q88" i="2"/>
  <c r="R88" i="2"/>
  <c r="S88" i="2"/>
  <c r="T88" i="2"/>
  <c r="U88" i="2"/>
  <c r="V88" i="2"/>
  <c r="W88" i="2"/>
  <c r="X88" i="2"/>
  <c r="Y88" i="2"/>
  <c r="Z88" i="2"/>
  <c r="AA88" i="2"/>
  <c r="AB88" i="2"/>
  <c r="AC88" i="2"/>
  <c r="AD88" i="2"/>
  <c r="AE88" i="2"/>
  <c r="AF88" i="2"/>
  <c r="AG88" i="2"/>
  <c r="AH88" i="2"/>
  <c r="AI88" i="2"/>
  <c r="AJ88" i="2"/>
  <c r="AK88" i="2"/>
  <c r="AL88" i="2"/>
  <c r="AM88" i="2"/>
  <c r="AN88" i="2"/>
  <c r="AO88" i="2"/>
  <c r="AP88" i="2"/>
  <c r="AQ88" i="2"/>
  <c r="AR88" i="2"/>
  <c r="AS88" i="2"/>
  <c r="AT88" i="2"/>
  <c r="AU88" i="2"/>
  <c r="G89" i="2"/>
  <c r="H89" i="2"/>
  <c r="I89" i="2"/>
  <c r="J89" i="2"/>
  <c r="K89" i="2"/>
  <c r="L89" i="2"/>
  <c r="M89" i="2"/>
  <c r="N89" i="2"/>
  <c r="O89" i="2"/>
  <c r="P89" i="2"/>
  <c r="Q89" i="2"/>
  <c r="R89" i="2"/>
  <c r="S89" i="2"/>
  <c r="T89" i="2"/>
  <c r="U89" i="2"/>
  <c r="V89" i="2"/>
  <c r="W89" i="2"/>
  <c r="X89" i="2"/>
  <c r="Y89" i="2"/>
  <c r="Z89" i="2"/>
  <c r="AA89" i="2"/>
  <c r="AB89" i="2"/>
  <c r="AC89" i="2"/>
  <c r="AD89" i="2"/>
  <c r="AE89" i="2"/>
  <c r="AF89" i="2"/>
  <c r="AG89" i="2"/>
  <c r="AH89" i="2"/>
  <c r="AI89" i="2"/>
  <c r="AJ89" i="2"/>
  <c r="AK89" i="2"/>
  <c r="AL89" i="2"/>
  <c r="AM89" i="2"/>
  <c r="AN89" i="2"/>
  <c r="AO89" i="2"/>
  <c r="AP89" i="2"/>
  <c r="AQ89" i="2"/>
  <c r="AR89" i="2"/>
  <c r="AS89" i="2"/>
  <c r="AT89" i="2"/>
  <c r="AU89" i="2"/>
  <c r="G90" i="2"/>
  <c r="H90" i="2"/>
  <c r="I90" i="2"/>
  <c r="J90" i="2"/>
  <c r="K90" i="2"/>
  <c r="L90" i="2"/>
  <c r="M90" i="2"/>
  <c r="N90" i="2"/>
  <c r="O90" i="2"/>
  <c r="P90" i="2"/>
  <c r="Q90" i="2"/>
  <c r="R90" i="2"/>
  <c r="S90" i="2"/>
  <c r="T90" i="2"/>
  <c r="U90" i="2"/>
  <c r="V90" i="2"/>
  <c r="W90" i="2"/>
  <c r="X90" i="2"/>
  <c r="Y90" i="2"/>
  <c r="Z90" i="2"/>
  <c r="AA90" i="2"/>
  <c r="AB90" i="2"/>
  <c r="AC90" i="2"/>
  <c r="AD90" i="2"/>
  <c r="AE90" i="2"/>
  <c r="AF90" i="2"/>
  <c r="AG90" i="2"/>
  <c r="AH90" i="2"/>
  <c r="AI90" i="2"/>
  <c r="AJ90" i="2"/>
  <c r="AK90" i="2"/>
  <c r="AL90" i="2"/>
  <c r="AM90" i="2"/>
  <c r="AN90" i="2"/>
  <c r="AO90" i="2"/>
  <c r="AP90" i="2"/>
  <c r="AQ90" i="2"/>
  <c r="AR90" i="2"/>
  <c r="AS90" i="2"/>
  <c r="AT90" i="2"/>
  <c r="AU90" i="2"/>
  <c r="G91" i="2"/>
  <c r="H91" i="2"/>
  <c r="I91" i="2"/>
  <c r="J91" i="2"/>
  <c r="K91" i="2"/>
  <c r="L91" i="2"/>
  <c r="M91" i="2"/>
  <c r="N91" i="2"/>
  <c r="O91" i="2"/>
  <c r="P91" i="2"/>
  <c r="Q91" i="2"/>
  <c r="R91" i="2"/>
  <c r="S91" i="2"/>
  <c r="T91" i="2"/>
  <c r="U91" i="2"/>
  <c r="V91" i="2"/>
  <c r="W91" i="2"/>
  <c r="X91" i="2"/>
  <c r="Y91" i="2"/>
  <c r="Z91" i="2"/>
  <c r="AA91" i="2"/>
  <c r="AB91" i="2"/>
  <c r="AC91" i="2"/>
  <c r="AD91" i="2"/>
  <c r="AE91" i="2"/>
  <c r="AF91" i="2"/>
  <c r="AG91" i="2"/>
  <c r="AH91" i="2"/>
  <c r="AI91" i="2"/>
  <c r="AJ91" i="2"/>
  <c r="AK91" i="2"/>
  <c r="AL91" i="2"/>
  <c r="AM91" i="2"/>
  <c r="AN91" i="2"/>
  <c r="AO91" i="2"/>
  <c r="AP91" i="2"/>
  <c r="AQ91" i="2"/>
  <c r="AR91" i="2"/>
  <c r="AS91" i="2"/>
  <c r="AT91" i="2"/>
  <c r="AU91" i="2"/>
  <c r="G92" i="2"/>
  <c r="H92" i="2"/>
  <c r="I92" i="2"/>
  <c r="J92" i="2"/>
  <c r="K92" i="2"/>
  <c r="L92" i="2"/>
  <c r="M92" i="2"/>
  <c r="N92" i="2"/>
  <c r="O92" i="2"/>
  <c r="P92" i="2"/>
  <c r="Q92" i="2"/>
  <c r="R92" i="2"/>
  <c r="S92" i="2"/>
  <c r="T92" i="2"/>
  <c r="U92" i="2"/>
  <c r="V92" i="2"/>
  <c r="W92" i="2"/>
  <c r="X92" i="2"/>
  <c r="Y92" i="2"/>
  <c r="Z92" i="2"/>
  <c r="AA92" i="2"/>
  <c r="AB92" i="2"/>
  <c r="AC92" i="2"/>
  <c r="AD92" i="2"/>
  <c r="AE92" i="2"/>
  <c r="AF92" i="2"/>
  <c r="AG92" i="2"/>
  <c r="AH92" i="2"/>
  <c r="AI92" i="2"/>
  <c r="AJ92" i="2"/>
  <c r="AK92" i="2"/>
  <c r="AL92" i="2"/>
  <c r="AM92" i="2"/>
  <c r="AN92" i="2"/>
  <c r="AO92" i="2"/>
  <c r="AP92" i="2"/>
  <c r="AQ92" i="2"/>
  <c r="AR92" i="2"/>
  <c r="AS92" i="2"/>
  <c r="AT92" i="2"/>
  <c r="AU92" i="2"/>
  <c r="G93" i="2"/>
  <c r="H93" i="2"/>
  <c r="I93" i="2"/>
  <c r="J93" i="2"/>
  <c r="K93" i="2"/>
  <c r="L93" i="2"/>
  <c r="M93" i="2"/>
  <c r="N93" i="2"/>
  <c r="O93" i="2"/>
  <c r="P93" i="2"/>
  <c r="Q93" i="2"/>
  <c r="R93" i="2"/>
  <c r="S93" i="2"/>
  <c r="T93" i="2"/>
  <c r="U93" i="2"/>
  <c r="V93" i="2"/>
  <c r="W93" i="2"/>
  <c r="X93" i="2"/>
  <c r="Y93" i="2"/>
  <c r="Z93" i="2"/>
  <c r="AA93" i="2"/>
  <c r="AB93" i="2"/>
  <c r="AC93" i="2"/>
  <c r="AD93" i="2"/>
  <c r="AE93" i="2"/>
  <c r="AF93" i="2"/>
  <c r="AG93" i="2"/>
  <c r="AH93" i="2"/>
  <c r="AI93" i="2"/>
  <c r="AJ93" i="2"/>
  <c r="AK93" i="2"/>
  <c r="AL93" i="2"/>
  <c r="AM93" i="2"/>
  <c r="AN93" i="2"/>
  <c r="AO93" i="2"/>
  <c r="AP93" i="2"/>
  <c r="AQ93" i="2"/>
  <c r="AR93" i="2"/>
  <c r="AS93" i="2"/>
  <c r="AT93" i="2"/>
  <c r="AU93" i="2"/>
  <c r="G94" i="2"/>
  <c r="H94" i="2"/>
  <c r="I94" i="2"/>
  <c r="J94" i="2"/>
  <c r="K94" i="2"/>
  <c r="L94" i="2"/>
  <c r="M94" i="2"/>
  <c r="N94" i="2"/>
  <c r="O94" i="2"/>
  <c r="P94" i="2"/>
  <c r="Q94" i="2"/>
  <c r="R94" i="2"/>
  <c r="S94" i="2"/>
  <c r="T94" i="2"/>
  <c r="U94" i="2"/>
  <c r="V94" i="2"/>
  <c r="W94" i="2"/>
  <c r="X94" i="2"/>
  <c r="Y94" i="2"/>
  <c r="Z94" i="2"/>
  <c r="AA94" i="2"/>
  <c r="AB94" i="2"/>
  <c r="AC94" i="2"/>
  <c r="AD94" i="2"/>
  <c r="AE94" i="2"/>
  <c r="AF94" i="2"/>
  <c r="AG94" i="2"/>
  <c r="AH94" i="2"/>
  <c r="AI94" i="2"/>
  <c r="AJ94" i="2"/>
  <c r="AK94" i="2"/>
  <c r="AL94" i="2"/>
  <c r="AM94" i="2"/>
  <c r="AN94" i="2"/>
  <c r="AO94" i="2"/>
  <c r="AP94" i="2"/>
  <c r="AQ94" i="2"/>
  <c r="AR94" i="2"/>
  <c r="AS94" i="2"/>
  <c r="AT94" i="2"/>
  <c r="AU94" i="2"/>
  <c r="G95" i="2"/>
  <c r="H95" i="2"/>
  <c r="I95" i="2"/>
  <c r="J95" i="2"/>
  <c r="K95" i="2"/>
  <c r="L95" i="2"/>
  <c r="M95" i="2"/>
  <c r="N95" i="2"/>
  <c r="O95" i="2"/>
  <c r="P95" i="2"/>
  <c r="Q95" i="2"/>
  <c r="R95" i="2"/>
  <c r="S95" i="2"/>
  <c r="T95" i="2"/>
  <c r="U95" i="2"/>
  <c r="V95" i="2"/>
  <c r="W95" i="2"/>
  <c r="X95" i="2"/>
  <c r="Y95" i="2"/>
  <c r="Z95" i="2"/>
  <c r="AA95" i="2"/>
  <c r="AB95" i="2"/>
  <c r="AC95" i="2"/>
  <c r="AD95" i="2"/>
  <c r="AE95" i="2"/>
  <c r="AF95" i="2"/>
  <c r="AG95" i="2"/>
  <c r="AH95" i="2"/>
  <c r="AI95" i="2"/>
  <c r="AJ95" i="2"/>
  <c r="AK95" i="2"/>
  <c r="AL95" i="2"/>
  <c r="AM95" i="2"/>
  <c r="AN95" i="2"/>
  <c r="AO95" i="2"/>
  <c r="AP95" i="2"/>
  <c r="AQ95" i="2"/>
  <c r="AR95" i="2"/>
  <c r="AS95" i="2"/>
  <c r="AT95" i="2"/>
  <c r="AU95" i="2"/>
  <c r="G96" i="2"/>
  <c r="H96" i="2"/>
  <c r="I96" i="2"/>
  <c r="J96" i="2"/>
  <c r="K96" i="2"/>
  <c r="L96" i="2"/>
  <c r="M96" i="2"/>
  <c r="N96" i="2"/>
  <c r="O96" i="2"/>
  <c r="P96" i="2"/>
  <c r="Q96" i="2"/>
  <c r="R96" i="2"/>
  <c r="S96" i="2"/>
  <c r="T96" i="2"/>
  <c r="U96" i="2"/>
  <c r="V96" i="2"/>
  <c r="W96" i="2"/>
  <c r="X96" i="2"/>
  <c r="Y96" i="2"/>
  <c r="Z96" i="2"/>
  <c r="AA96" i="2"/>
  <c r="AB96" i="2"/>
  <c r="AC96" i="2"/>
  <c r="AD96" i="2"/>
  <c r="AE96" i="2"/>
  <c r="AF96" i="2"/>
  <c r="AG96" i="2"/>
  <c r="AH96" i="2"/>
  <c r="AI96" i="2"/>
  <c r="AJ96" i="2"/>
  <c r="AK96" i="2"/>
  <c r="AL96" i="2"/>
  <c r="AM96" i="2"/>
  <c r="AN96" i="2"/>
  <c r="AO96" i="2"/>
  <c r="AP96" i="2"/>
  <c r="AQ96" i="2"/>
  <c r="AR96" i="2"/>
  <c r="AS96" i="2"/>
  <c r="AT96" i="2"/>
  <c r="AU96" i="2"/>
  <c r="G97" i="2"/>
  <c r="H97" i="2"/>
  <c r="I97" i="2"/>
  <c r="J97" i="2"/>
  <c r="K97" i="2"/>
  <c r="L97" i="2"/>
  <c r="M97" i="2"/>
  <c r="N97" i="2"/>
  <c r="O97" i="2"/>
  <c r="P97" i="2"/>
  <c r="Q97" i="2"/>
  <c r="R97" i="2"/>
  <c r="S97" i="2"/>
  <c r="T97" i="2"/>
  <c r="U97" i="2"/>
  <c r="V97" i="2"/>
  <c r="W97" i="2"/>
  <c r="X97" i="2"/>
  <c r="Y97" i="2"/>
  <c r="Z97" i="2"/>
  <c r="AA97" i="2"/>
  <c r="AB97" i="2"/>
  <c r="AC97" i="2"/>
  <c r="AD97" i="2"/>
  <c r="AE97" i="2"/>
  <c r="AF97" i="2"/>
  <c r="AG97" i="2"/>
  <c r="AH97" i="2"/>
  <c r="AI97" i="2"/>
  <c r="AJ97" i="2"/>
  <c r="AK97" i="2"/>
  <c r="AL97" i="2"/>
  <c r="AM97" i="2"/>
  <c r="AN97" i="2"/>
  <c r="AO97" i="2"/>
  <c r="AP97" i="2"/>
  <c r="AQ97" i="2"/>
  <c r="AR97" i="2"/>
  <c r="AS97" i="2"/>
  <c r="AT97" i="2"/>
  <c r="AU97" i="2"/>
  <c r="G98" i="2"/>
  <c r="H98" i="2"/>
  <c r="I98" i="2"/>
  <c r="J98" i="2"/>
  <c r="K98" i="2"/>
  <c r="L98" i="2"/>
  <c r="M98" i="2"/>
  <c r="N98" i="2"/>
  <c r="O98" i="2"/>
  <c r="P98" i="2"/>
  <c r="Q98" i="2"/>
  <c r="R98" i="2"/>
  <c r="S98" i="2"/>
  <c r="T98" i="2"/>
  <c r="U98" i="2"/>
  <c r="V98" i="2"/>
  <c r="W98" i="2"/>
  <c r="X98" i="2"/>
  <c r="Y98" i="2"/>
  <c r="Z98" i="2"/>
  <c r="AA98" i="2"/>
  <c r="AB98" i="2"/>
  <c r="AC98" i="2"/>
  <c r="AD98" i="2"/>
  <c r="AE98" i="2"/>
  <c r="AF98" i="2"/>
  <c r="AG98" i="2"/>
  <c r="AH98" i="2"/>
  <c r="AI98" i="2"/>
  <c r="AJ98" i="2"/>
  <c r="AK98" i="2"/>
  <c r="AL98" i="2"/>
  <c r="AM98" i="2"/>
  <c r="AN98" i="2"/>
  <c r="AO98" i="2"/>
  <c r="AP98" i="2"/>
  <c r="AQ98" i="2"/>
  <c r="AR98" i="2"/>
  <c r="AS98" i="2"/>
  <c r="AT98" i="2"/>
  <c r="AU98" i="2"/>
  <c r="G99" i="2"/>
  <c r="H99" i="2"/>
  <c r="I99" i="2"/>
  <c r="J99" i="2"/>
  <c r="K99" i="2"/>
  <c r="L99" i="2"/>
  <c r="M99" i="2"/>
  <c r="N99" i="2"/>
  <c r="O99" i="2"/>
  <c r="P99" i="2"/>
  <c r="Q99" i="2"/>
  <c r="R99" i="2"/>
  <c r="S99" i="2"/>
  <c r="T99" i="2"/>
  <c r="U99" i="2"/>
  <c r="V99" i="2"/>
  <c r="W99" i="2"/>
  <c r="X99" i="2"/>
  <c r="Y99" i="2"/>
  <c r="Z99" i="2"/>
  <c r="AA99" i="2"/>
  <c r="AB99" i="2"/>
  <c r="AC99" i="2"/>
  <c r="AD99" i="2"/>
  <c r="AE99" i="2"/>
  <c r="AF99" i="2"/>
  <c r="AG99" i="2"/>
  <c r="AH99" i="2"/>
  <c r="AI99" i="2"/>
  <c r="AJ99" i="2"/>
  <c r="AK99" i="2"/>
  <c r="AL99" i="2"/>
  <c r="AM99" i="2"/>
  <c r="AN99" i="2"/>
  <c r="AO99" i="2"/>
  <c r="AP99" i="2"/>
  <c r="AQ99" i="2"/>
  <c r="AR99" i="2"/>
  <c r="AS99" i="2"/>
  <c r="AT99" i="2"/>
  <c r="AU99" i="2"/>
  <c r="G100" i="2"/>
  <c r="H100" i="2"/>
  <c r="I100" i="2"/>
  <c r="J100" i="2"/>
  <c r="K100" i="2"/>
  <c r="L100" i="2"/>
  <c r="M100" i="2"/>
  <c r="N100" i="2"/>
  <c r="O100" i="2"/>
  <c r="P100" i="2"/>
  <c r="Q100" i="2"/>
  <c r="R100" i="2"/>
  <c r="S100" i="2"/>
  <c r="T100" i="2"/>
  <c r="U100" i="2"/>
  <c r="V100" i="2"/>
  <c r="W100" i="2"/>
  <c r="X100" i="2"/>
  <c r="Y100" i="2"/>
  <c r="Z100" i="2"/>
  <c r="AA100" i="2"/>
  <c r="AB100" i="2"/>
  <c r="AC100" i="2"/>
  <c r="AD100" i="2"/>
  <c r="AE100" i="2"/>
  <c r="AF100" i="2"/>
  <c r="AG100" i="2"/>
  <c r="AH100" i="2"/>
  <c r="AI100" i="2"/>
  <c r="AJ100" i="2"/>
  <c r="AK100" i="2"/>
  <c r="AL100" i="2"/>
  <c r="AM100" i="2"/>
  <c r="AN100" i="2"/>
  <c r="AO100" i="2"/>
  <c r="AP100" i="2"/>
  <c r="AQ100" i="2"/>
  <c r="AR100" i="2"/>
  <c r="AS100" i="2"/>
  <c r="AT100" i="2"/>
  <c r="AU100" i="2"/>
  <c r="G101" i="2"/>
  <c r="H101" i="2"/>
  <c r="I101" i="2"/>
  <c r="J101" i="2"/>
  <c r="K101" i="2"/>
  <c r="L101" i="2"/>
  <c r="M101" i="2"/>
  <c r="N101" i="2"/>
  <c r="O101" i="2"/>
  <c r="P101" i="2"/>
  <c r="Q101" i="2"/>
  <c r="R101" i="2"/>
  <c r="S101" i="2"/>
  <c r="T101" i="2"/>
  <c r="U101" i="2"/>
  <c r="V101" i="2"/>
  <c r="W101" i="2"/>
  <c r="X101" i="2"/>
  <c r="Y101" i="2"/>
  <c r="Z101" i="2"/>
  <c r="AA101" i="2"/>
  <c r="AB101" i="2"/>
  <c r="AC101" i="2"/>
  <c r="AD101" i="2"/>
  <c r="AE101" i="2"/>
  <c r="AF101" i="2"/>
  <c r="AG101" i="2"/>
  <c r="AH101" i="2"/>
  <c r="AI101" i="2"/>
  <c r="AJ101" i="2"/>
  <c r="AK101" i="2"/>
  <c r="AL101" i="2"/>
  <c r="AM101" i="2"/>
  <c r="AN101" i="2"/>
  <c r="AO101" i="2"/>
  <c r="AP101" i="2"/>
  <c r="AQ101" i="2"/>
  <c r="AR101" i="2"/>
  <c r="AS101" i="2"/>
  <c r="AT101" i="2"/>
  <c r="AU101" i="2"/>
  <c r="G102" i="2"/>
  <c r="H102" i="2"/>
  <c r="I102" i="2"/>
  <c r="J102" i="2"/>
  <c r="K102" i="2"/>
  <c r="L102" i="2"/>
  <c r="M102" i="2"/>
  <c r="N102" i="2"/>
  <c r="O102" i="2"/>
  <c r="P102" i="2"/>
  <c r="Q102" i="2"/>
  <c r="R102" i="2"/>
  <c r="S102" i="2"/>
  <c r="T102" i="2"/>
  <c r="U102" i="2"/>
  <c r="V102" i="2"/>
  <c r="W102" i="2"/>
  <c r="X102" i="2"/>
  <c r="Y102" i="2"/>
  <c r="Z102" i="2"/>
  <c r="AA102" i="2"/>
  <c r="AB102" i="2"/>
  <c r="AC102" i="2"/>
  <c r="AD102" i="2"/>
  <c r="AE102" i="2"/>
  <c r="AF102" i="2"/>
  <c r="AG102" i="2"/>
  <c r="AH102" i="2"/>
  <c r="AI102" i="2"/>
  <c r="AJ102" i="2"/>
  <c r="AK102" i="2"/>
  <c r="AL102" i="2"/>
  <c r="AM102" i="2"/>
  <c r="AN102" i="2"/>
  <c r="AO102" i="2"/>
  <c r="AP102" i="2"/>
  <c r="AQ102" i="2"/>
  <c r="AR102" i="2"/>
  <c r="AS102" i="2"/>
  <c r="AT102" i="2"/>
  <c r="AU102" i="2"/>
  <c r="F82" i="2"/>
  <c r="F83" i="2"/>
  <c r="F84" i="2"/>
  <c r="F91" i="2"/>
  <c r="F92" i="2"/>
  <c r="F93" i="2"/>
  <c r="F100" i="2"/>
  <c r="F101" i="2"/>
  <c r="F102" i="2"/>
  <c r="G63" i="2"/>
  <c r="H63" i="2"/>
  <c r="I63" i="2"/>
  <c r="J63" i="2"/>
  <c r="K63" i="2"/>
  <c r="L63" i="2"/>
  <c r="M63" i="2"/>
  <c r="N63" i="2"/>
  <c r="O63" i="2"/>
  <c r="P63" i="2"/>
  <c r="Q63" i="2"/>
  <c r="R63" i="2"/>
  <c r="S63" i="2"/>
  <c r="T63" i="2"/>
  <c r="U63" i="2"/>
  <c r="V63" i="2"/>
  <c r="W63" i="2"/>
  <c r="X63" i="2"/>
  <c r="Y63" i="2"/>
  <c r="Z63" i="2"/>
  <c r="AA63" i="2"/>
  <c r="AB63" i="2"/>
  <c r="AC63" i="2"/>
  <c r="AD63" i="2"/>
  <c r="AE63" i="2"/>
  <c r="AF63" i="2"/>
  <c r="AG63" i="2"/>
  <c r="AH63" i="2"/>
  <c r="AI63" i="2"/>
  <c r="AJ63" i="2"/>
  <c r="AK63" i="2"/>
  <c r="AL63" i="2"/>
  <c r="AM63" i="2"/>
  <c r="AN63" i="2"/>
  <c r="AO63" i="2"/>
  <c r="AP63" i="2"/>
  <c r="AQ63" i="2"/>
  <c r="AR63" i="2"/>
  <c r="AS63" i="2"/>
  <c r="AT63" i="2"/>
  <c r="AU63" i="2"/>
  <c r="G61" i="2"/>
  <c r="H61" i="2"/>
  <c r="I61" i="2"/>
  <c r="J61" i="2"/>
  <c r="K61" i="2"/>
  <c r="L61" i="2"/>
  <c r="M61" i="2"/>
  <c r="N61" i="2"/>
  <c r="O61" i="2"/>
  <c r="P61" i="2"/>
  <c r="Q61" i="2"/>
  <c r="R61" i="2"/>
  <c r="S61" i="2"/>
  <c r="T61" i="2"/>
  <c r="U61" i="2"/>
  <c r="V61" i="2"/>
  <c r="W61" i="2"/>
  <c r="X61" i="2"/>
  <c r="Y61" i="2"/>
  <c r="Z61" i="2"/>
  <c r="AA61" i="2"/>
  <c r="AB61" i="2"/>
  <c r="AC61" i="2"/>
  <c r="AD61" i="2"/>
  <c r="AE61" i="2"/>
  <c r="AF61" i="2"/>
  <c r="AG61" i="2"/>
  <c r="AH61" i="2"/>
  <c r="AI61" i="2"/>
  <c r="AJ61" i="2"/>
  <c r="AK61" i="2"/>
  <c r="AL61" i="2"/>
  <c r="AM61" i="2"/>
  <c r="AN61" i="2"/>
  <c r="AO61" i="2"/>
  <c r="AP61" i="2"/>
  <c r="AQ61" i="2"/>
  <c r="AR61" i="2"/>
  <c r="AS61" i="2"/>
  <c r="AT61" i="2"/>
  <c r="AU61" i="2"/>
  <c r="G59" i="2"/>
  <c r="H59" i="2"/>
  <c r="I59" i="2"/>
  <c r="J59" i="2"/>
  <c r="K59" i="2"/>
  <c r="L59" i="2"/>
  <c r="M59" i="2"/>
  <c r="N59" i="2"/>
  <c r="O59" i="2"/>
  <c r="P59" i="2"/>
  <c r="Q59" i="2"/>
  <c r="R59" i="2"/>
  <c r="S59" i="2"/>
  <c r="T59" i="2"/>
  <c r="U59" i="2"/>
  <c r="V59" i="2"/>
  <c r="W59" i="2"/>
  <c r="X59" i="2"/>
  <c r="Y59" i="2"/>
  <c r="Z59" i="2"/>
  <c r="AA59" i="2"/>
  <c r="AB59" i="2"/>
  <c r="AC59" i="2"/>
  <c r="AD59" i="2"/>
  <c r="AE59" i="2"/>
  <c r="AF59" i="2"/>
  <c r="AG59" i="2"/>
  <c r="AH59" i="2"/>
  <c r="AI59" i="2"/>
  <c r="AJ59" i="2"/>
  <c r="AK59" i="2"/>
  <c r="AL59" i="2"/>
  <c r="AM59" i="2"/>
  <c r="AN59" i="2"/>
  <c r="AO59" i="2"/>
  <c r="AP59" i="2"/>
  <c r="AQ59" i="2"/>
  <c r="AR59" i="2"/>
  <c r="AS59" i="2"/>
  <c r="AT59" i="2"/>
  <c r="AU59" i="2"/>
  <c r="G54" i="2"/>
  <c r="H54" i="2"/>
  <c r="I54" i="2"/>
  <c r="J54" i="2"/>
  <c r="K54" i="2"/>
  <c r="L54" i="2"/>
  <c r="M54" i="2"/>
  <c r="N54" i="2"/>
  <c r="O54" i="2"/>
  <c r="P54" i="2"/>
  <c r="Q54" i="2"/>
  <c r="R54" i="2"/>
  <c r="S54" i="2"/>
  <c r="T54" i="2"/>
  <c r="U54" i="2"/>
  <c r="V54" i="2"/>
  <c r="W54" i="2"/>
  <c r="X54" i="2"/>
  <c r="Y54" i="2"/>
  <c r="Z54" i="2"/>
  <c r="AA54" i="2"/>
  <c r="AB54" i="2"/>
  <c r="AC54" i="2"/>
  <c r="AD54" i="2"/>
  <c r="AE54" i="2"/>
  <c r="AF54" i="2"/>
  <c r="AG54" i="2"/>
  <c r="AH54" i="2"/>
  <c r="AI54" i="2"/>
  <c r="AJ54" i="2"/>
  <c r="AK54" i="2"/>
  <c r="AL54" i="2"/>
  <c r="AM54" i="2"/>
  <c r="AN54" i="2"/>
  <c r="AO54" i="2"/>
  <c r="AP54" i="2"/>
  <c r="AQ54" i="2"/>
  <c r="AR54" i="2"/>
  <c r="AS54" i="2"/>
  <c r="AT54" i="2"/>
  <c r="AU54" i="2"/>
  <c r="G52" i="2"/>
  <c r="H52" i="2"/>
  <c r="I52" i="2"/>
  <c r="J52" i="2"/>
  <c r="K52" i="2"/>
  <c r="L52" i="2"/>
  <c r="M52" i="2"/>
  <c r="N52" i="2"/>
  <c r="O52" i="2"/>
  <c r="P52" i="2"/>
  <c r="Q52" i="2"/>
  <c r="R52" i="2"/>
  <c r="S52" i="2"/>
  <c r="T52" i="2"/>
  <c r="U52" i="2"/>
  <c r="V52" i="2"/>
  <c r="W52" i="2"/>
  <c r="X52" i="2"/>
  <c r="Y52" i="2"/>
  <c r="Z52" i="2"/>
  <c r="AA52" i="2"/>
  <c r="AB52" i="2"/>
  <c r="AC52" i="2"/>
  <c r="AD52" i="2"/>
  <c r="AE52" i="2"/>
  <c r="AF52" i="2"/>
  <c r="AG52" i="2"/>
  <c r="AH52" i="2"/>
  <c r="AI52" i="2"/>
  <c r="AJ52" i="2"/>
  <c r="AK52" i="2"/>
  <c r="AL52" i="2"/>
  <c r="AM52" i="2"/>
  <c r="AN52" i="2"/>
  <c r="AO52" i="2"/>
  <c r="AP52" i="2"/>
  <c r="AQ52" i="2"/>
  <c r="AR52" i="2"/>
  <c r="AS52" i="2"/>
  <c r="AT52" i="2"/>
  <c r="AU52" i="2"/>
  <c r="G50" i="2"/>
  <c r="H50" i="2"/>
  <c r="I50" i="2"/>
  <c r="J50" i="2"/>
  <c r="K50" i="2"/>
  <c r="L50" i="2"/>
  <c r="M50" i="2"/>
  <c r="N50" i="2"/>
  <c r="O50" i="2"/>
  <c r="P50" i="2"/>
  <c r="Q50" i="2"/>
  <c r="R50" i="2"/>
  <c r="S50" i="2"/>
  <c r="T50" i="2"/>
  <c r="U50" i="2"/>
  <c r="V50" i="2"/>
  <c r="W50" i="2"/>
  <c r="X50" i="2"/>
  <c r="Y50" i="2"/>
  <c r="Z50" i="2"/>
  <c r="AA50" i="2"/>
  <c r="AB50" i="2"/>
  <c r="AC50" i="2"/>
  <c r="AD50" i="2"/>
  <c r="AE50" i="2"/>
  <c r="AF50" i="2"/>
  <c r="AG50" i="2"/>
  <c r="AH50" i="2"/>
  <c r="AI50" i="2"/>
  <c r="AJ50" i="2"/>
  <c r="AK50" i="2"/>
  <c r="AL50" i="2"/>
  <c r="AM50" i="2"/>
  <c r="AN50" i="2"/>
  <c r="AO50" i="2"/>
  <c r="AP50" i="2"/>
  <c r="AQ50" i="2"/>
  <c r="AR50" i="2"/>
  <c r="AS50" i="2"/>
  <c r="AT50" i="2"/>
  <c r="AU50" i="2"/>
  <c r="G45" i="2"/>
  <c r="H45" i="2"/>
  <c r="I45" i="2"/>
  <c r="J45" i="2"/>
  <c r="K45" i="2"/>
  <c r="L45" i="2"/>
  <c r="M45" i="2"/>
  <c r="N45" i="2"/>
  <c r="O45" i="2"/>
  <c r="P45" i="2"/>
  <c r="Q45" i="2"/>
  <c r="R45" i="2"/>
  <c r="S45" i="2"/>
  <c r="T45" i="2"/>
  <c r="U45" i="2"/>
  <c r="V45" i="2"/>
  <c r="W45" i="2"/>
  <c r="X45" i="2"/>
  <c r="Y45" i="2"/>
  <c r="Z45" i="2"/>
  <c r="AA45" i="2"/>
  <c r="AB45" i="2"/>
  <c r="AC45" i="2"/>
  <c r="AD45" i="2"/>
  <c r="AE45" i="2"/>
  <c r="AF45" i="2"/>
  <c r="AG45" i="2"/>
  <c r="AH45" i="2"/>
  <c r="AI45" i="2"/>
  <c r="AJ45" i="2"/>
  <c r="AK45" i="2"/>
  <c r="AL45" i="2"/>
  <c r="AM45" i="2"/>
  <c r="AN45" i="2"/>
  <c r="AO45" i="2"/>
  <c r="AP45" i="2"/>
  <c r="AQ45" i="2"/>
  <c r="AR45" i="2"/>
  <c r="AS45" i="2"/>
  <c r="AT45" i="2"/>
  <c r="AU45" i="2"/>
  <c r="G43" i="2"/>
  <c r="H43" i="2"/>
  <c r="I43" i="2"/>
  <c r="J43" i="2"/>
  <c r="K43" i="2"/>
  <c r="L43" i="2"/>
  <c r="M43" i="2"/>
  <c r="N43" i="2"/>
  <c r="O43" i="2"/>
  <c r="P43" i="2"/>
  <c r="Q43" i="2"/>
  <c r="R43" i="2"/>
  <c r="S43" i="2"/>
  <c r="T43" i="2"/>
  <c r="U43" i="2"/>
  <c r="V43" i="2"/>
  <c r="W43" i="2"/>
  <c r="X43" i="2"/>
  <c r="Y43" i="2"/>
  <c r="Z43" i="2"/>
  <c r="AA43" i="2"/>
  <c r="AB43" i="2"/>
  <c r="AC43" i="2"/>
  <c r="AD43" i="2"/>
  <c r="AE43" i="2"/>
  <c r="AF43" i="2"/>
  <c r="AG43" i="2"/>
  <c r="AH43" i="2"/>
  <c r="AI43" i="2"/>
  <c r="AJ43" i="2"/>
  <c r="AK43" i="2"/>
  <c r="AL43" i="2"/>
  <c r="AM43" i="2"/>
  <c r="AN43" i="2"/>
  <c r="AO43" i="2"/>
  <c r="AP43" i="2"/>
  <c r="AQ43" i="2"/>
  <c r="AR43" i="2"/>
  <c r="AS43" i="2"/>
  <c r="AT43" i="2"/>
  <c r="AU43" i="2"/>
  <c r="G41" i="2"/>
  <c r="H41" i="2"/>
  <c r="I41" i="2"/>
  <c r="J41" i="2"/>
  <c r="K41" i="2"/>
  <c r="L41" i="2"/>
  <c r="M41" i="2"/>
  <c r="N41" i="2"/>
  <c r="O41" i="2"/>
  <c r="P41" i="2"/>
  <c r="Q41" i="2"/>
  <c r="R41" i="2"/>
  <c r="S41" i="2"/>
  <c r="T41" i="2"/>
  <c r="U41" i="2"/>
  <c r="V41" i="2"/>
  <c r="W41" i="2"/>
  <c r="X41" i="2"/>
  <c r="Y41" i="2"/>
  <c r="Z41" i="2"/>
  <c r="AA41" i="2"/>
  <c r="AB41" i="2"/>
  <c r="AC41" i="2"/>
  <c r="AD41" i="2"/>
  <c r="AE41" i="2"/>
  <c r="AF41" i="2"/>
  <c r="AG41" i="2"/>
  <c r="AH41" i="2"/>
  <c r="AI41" i="2"/>
  <c r="AJ41" i="2"/>
  <c r="AK41" i="2"/>
  <c r="AL41" i="2"/>
  <c r="AM41" i="2"/>
  <c r="AN41" i="2"/>
  <c r="AO41" i="2"/>
  <c r="AP41" i="2"/>
  <c r="AQ41" i="2"/>
  <c r="AR41" i="2"/>
  <c r="AS41" i="2"/>
  <c r="AT41" i="2"/>
  <c r="AU41" i="2"/>
  <c r="G64" i="2"/>
  <c r="H64" i="2"/>
  <c r="I64" i="2"/>
  <c r="J64" i="2"/>
  <c r="K64" i="2"/>
  <c r="L64" i="2"/>
  <c r="M64" i="2"/>
  <c r="N64" i="2"/>
  <c r="O64" i="2"/>
  <c r="P64" i="2"/>
  <c r="Q64" i="2"/>
  <c r="R64" i="2"/>
  <c r="S64" i="2"/>
  <c r="T64" i="2"/>
  <c r="U64" i="2"/>
  <c r="V64" i="2"/>
  <c r="W64" i="2"/>
  <c r="X64" i="2"/>
  <c r="Y64" i="2"/>
  <c r="Z64" i="2"/>
  <c r="AA64" i="2"/>
  <c r="AB64" i="2"/>
  <c r="AC64" i="2"/>
  <c r="AD64" i="2"/>
  <c r="AE64" i="2"/>
  <c r="AF64" i="2"/>
  <c r="AG64" i="2"/>
  <c r="AH64" i="2"/>
  <c r="AI64" i="2"/>
  <c r="AJ64" i="2"/>
  <c r="AK64" i="2"/>
  <c r="AL64" i="2"/>
  <c r="AM64" i="2"/>
  <c r="AN64" i="2"/>
  <c r="AO64" i="2"/>
  <c r="AP64" i="2"/>
  <c r="AQ64" i="2"/>
  <c r="AR64" i="2"/>
  <c r="AS64" i="2"/>
  <c r="AT64" i="2"/>
  <c r="AU64" i="2"/>
  <c r="G62" i="2"/>
  <c r="H62" i="2"/>
  <c r="I62" i="2"/>
  <c r="J62" i="2"/>
  <c r="K62" i="2"/>
  <c r="L62" i="2"/>
  <c r="M62" i="2"/>
  <c r="N62" i="2"/>
  <c r="O62" i="2"/>
  <c r="P62" i="2"/>
  <c r="Q62" i="2"/>
  <c r="R62" i="2"/>
  <c r="S62" i="2"/>
  <c r="T62" i="2"/>
  <c r="U62" i="2"/>
  <c r="V62" i="2"/>
  <c r="W62" i="2"/>
  <c r="X62" i="2"/>
  <c r="Y62" i="2"/>
  <c r="Z62" i="2"/>
  <c r="AA62" i="2"/>
  <c r="AB62" i="2"/>
  <c r="AC62" i="2"/>
  <c r="AD62" i="2"/>
  <c r="AE62" i="2"/>
  <c r="AF62" i="2"/>
  <c r="AG62" i="2"/>
  <c r="AH62" i="2"/>
  <c r="AI62" i="2"/>
  <c r="AJ62" i="2"/>
  <c r="AK62" i="2"/>
  <c r="AL62" i="2"/>
  <c r="AM62" i="2"/>
  <c r="AN62" i="2"/>
  <c r="AO62" i="2"/>
  <c r="AP62" i="2"/>
  <c r="AQ62" i="2"/>
  <c r="AR62" i="2"/>
  <c r="AS62" i="2"/>
  <c r="AT62" i="2"/>
  <c r="AU62" i="2"/>
  <c r="G60" i="2"/>
  <c r="H60" i="2"/>
  <c r="I60" i="2"/>
  <c r="J60" i="2"/>
  <c r="K60" i="2"/>
  <c r="L60" i="2"/>
  <c r="M60" i="2"/>
  <c r="N60" i="2"/>
  <c r="O60" i="2"/>
  <c r="P60" i="2"/>
  <c r="Q60" i="2"/>
  <c r="R60" i="2"/>
  <c r="S60" i="2"/>
  <c r="T60" i="2"/>
  <c r="U60" i="2"/>
  <c r="V60" i="2"/>
  <c r="W60" i="2"/>
  <c r="X60" i="2"/>
  <c r="Y60" i="2"/>
  <c r="Z60" i="2"/>
  <c r="AA60" i="2"/>
  <c r="AB60" i="2"/>
  <c r="AC60" i="2"/>
  <c r="AD60" i="2"/>
  <c r="AE60" i="2"/>
  <c r="AF60" i="2"/>
  <c r="AG60" i="2"/>
  <c r="AH60" i="2"/>
  <c r="AI60" i="2"/>
  <c r="AJ60" i="2"/>
  <c r="AK60" i="2"/>
  <c r="AL60" i="2"/>
  <c r="AM60" i="2"/>
  <c r="AN60" i="2"/>
  <c r="AO60" i="2"/>
  <c r="AP60" i="2"/>
  <c r="AQ60" i="2"/>
  <c r="AR60" i="2"/>
  <c r="AS60" i="2"/>
  <c r="AT60" i="2"/>
  <c r="AU60" i="2"/>
  <c r="G55" i="2"/>
  <c r="H55" i="2"/>
  <c r="I55" i="2"/>
  <c r="J55" i="2"/>
  <c r="K55" i="2"/>
  <c r="L55" i="2"/>
  <c r="M55" i="2"/>
  <c r="N55" i="2"/>
  <c r="O55" i="2"/>
  <c r="P55" i="2"/>
  <c r="Q55" i="2"/>
  <c r="R55" i="2"/>
  <c r="S55" i="2"/>
  <c r="T55" i="2"/>
  <c r="U55" i="2"/>
  <c r="V55" i="2"/>
  <c r="W55" i="2"/>
  <c r="X55" i="2"/>
  <c r="Y55" i="2"/>
  <c r="Z55" i="2"/>
  <c r="AA55" i="2"/>
  <c r="AB55" i="2"/>
  <c r="AC55" i="2"/>
  <c r="AD55" i="2"/>
  <c r="AE55" i="2"/>
  <c r="AF55" i="2"/>
  <c r="AG55" i="2"/>
  <c r="AH55" i="2"/>
  <c r="AI55" i="2"/>
  <c r="AJ55" i="2"/>
  <c r="AK55" i="2"/>
  <c r="AL55" i="2"/>
  <c r="AM55" i="2"/>
  <c r="AN55" i="2"/>
  <c r="AO55" i="2"/>
  <c r="AP55" i="2"/>
  <c r="AQ55" i="2"/>
  <c r="AR55" i="2"/>
  <c r="AS55" i="2"/>
  <c r="AT55" i="2"/>
  <c r="AU55" i="2"/>
  <c r="G53" i="2"/>
  <c r="H53" i="2"/>
  <c r="I53" i="2"/>
  <c r="J53" i="2"/>
  <c r="K53" i="2"/>
  <c r="L53" i="2"/>
  <c r="M53" i="2"/>
  <c r="N53" i="2"/>
  <c r="O53" i="2"/>
  <c r="P53" i="2"/>
  <c r="Q53" i="2"/>
  <c r="R53" i="2"/>
  <c r="S53" i="2"/>
  <c r="T53" i="2"/>
  <c r="U53" i="2"/>
  <c r="V53" i="2"/>
  <c r="W53" i="2"/>
  <c r="X53" i="2"/>
  <c r="Y53" i="2"/>
  <c r="Z53" i="2"/>
  <c r="AA53" i="2"/>
  <c r="AB53" i="2"/>
  <c r="AC53" i="2"/>
  <c r="AD53" i="2"/>
  <c r="AE53" i="2"/>
  <c r="AF53" i="2"/>
  <c r="AG53" i="2"/>
  <c r="AH53" i="2"/>
  <c r="AI53" i="2"/>
  <c r="AJ53" i="2"/>
  <c r="AK53" i="2"/>
  <c r="AL53" i="2"/>
  <c r="AM53" i="2"/>
  <c r="AN53" i="2"/>
  <c r="AO53" i="2"/>
  <c r="AP53" i="2"/>
  <c r="AQ53" i="2"/>
  <c r="AR53" i="2"/>
  <c r="AS53" i="2"/>
  <c r="AT53" i="2"/>
  <c r="AU53" i="2"/>
  <c r="G46" i="2"/>
  <c r="H46" i="2"/>
  <c r="I46" i="2"/>
  <c r="J46" i="2"/>
  <c r="K46" i="2"/>
  <c r="L46" i="2"/>
  <c r="M46" i="2"/>
  <c r="N46" i="2"/>
  <c r="O46" i="2"/>
  <c r="P46" i="2"/>
  <c r="Q46" i="2"/>
  <c r="R46" i="2"/>
  <c r="S46" i="2"/>
  <c r="T46" i="2"/>
  <c r="U46" i="2"/>
  <c r="V46" i="2"/>
  <c r="W46" i="2"/>
  <c r="X46" i="2"/>
  <c r="Y46" i="2"/>
  <c r="Z46" i="2"/>
  <c r="AA46" i="2"/>
  <c r="AB46" i="2"/>
  <c r="AC46" i="2"/>
  <c r="AD46" i="2"/>
  <c r="AE46" i="2"/>
  <c r="AF46" i="2"/>
  <c r="AG46" i="2"/>
  <c r="AH46" i="2"/>
  <c r="AI46" i="2"/>
  <c r="AJ46" i="2"/>
  <c r="AK46" i="2"/>
  <c r="AL46" i="2"/>
  <c r="AM46" i="2"/>
  <c r="AN46" i="2"/>
  <c r="AO46" i="2"/>
  <c r="AP46" i="2"/>
  <c r="AQ46" i="2"/>
  <c r="AR46" i="2"/>
  <c r="AS46" i="2"/>
  <c r="AT46" i="2"/>
  <c r="AU46" i="2"/>
  <c r="G44" i="2"/>
  <c r="H44" i="2"/>
  <c r="I44" i="2"/>
  <c r="J44" i="2"/>
  <c r="K44" i="2"/>
  <c r="L44" i="2"/>
  <c r="M44" i="2"/>
  <c r="N44" i="2"/>
  <c r="O44" i="2"/>
  <c r="P44" i="2"/>
  <c r="Q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G51" i="2"/>
  <c r="H51" i="2"/>
  <c r="I51" i="2"/>
  <c r="J51" i="2"/>
  <c r="K51" i="2"/>
  <c r="L51" i="2"/>
  <c r="M51" i="2"/>
  <c r="N51" i="2"/>
  <c r="O51" i="2"/>
  <c r="P51" i="2"/>
  <c r="Q51" i="2"/>
  <c r="R51" i="2"/>
  <c r="S51" i="2"/>
  <c r="T51" i="2"/>
  <c r="U51" i="2"/>
  <c r="V51" i="2"/>
  <c r="W51" i="2"/>
  <c r="X51" i="2"/>
  <c r="Y51" i="2"/>
  <c r="Z51" i="2"/>
  <c r="AA51" i="2"/>
  <c r="AB51" i="2"/>
  <c r="AC51" i="2"/>
  <c r="AD51" i="2"/>
  <c r="AE51" i="2"/>
  <c r="AF51" i="2"/>
  <c r="AG51" i="2"/>
  <c r="AH51" i="2"/>
  <c r="AI51" i="2"/>
  <c r="AJ51" i="2"/>
  <c r="AK51" i="2"/>
  <c r="AL51" i="2"/>
  <c r="AM51" i="2"/>
  <c r="AN51" i="2"/>
  <c r="AO51" i="2"/>
  <c r="AP51" i="2"/>
  <c r="AQ51" i="2"/>
  <c r="AR51" i="2"/>
  <c r="AS51" i="2"/>
  <c r="AT51" i="2"/>
  <c r="AU51" i="2"/>
  <c r="G42" i="2"/>
  <c r="H42" i="2"/>
  <c r="I42" i="2"/>
  <c r="J42" i="2"/>
  <c r="K42" i="2"/>
  <c r="L42" i="2"/>
  <c r="M42" i="2"/>
  <c r="N42" i="2"/>
  <c r="O42" i="2"/>
  <c r="P42" i="2"/>
  <c r="Q42" i="2"/>
  <c r="R42" i="2"/>
  <c r="S42" i="2"/>
  <c r="T42" i="2"/>
  <c r="U42" i="2"/>
  <c r="V42" i="2"/>
  <c r="W42" i="2"/>
  <c r="X42" i="2"/>
  <c r="Y42" i="2"/>
  <c r="Z42" i="2"/>
  <c r="AA42" i="2"/>
  <c r="AB42" i="2"/>
  <c r="AC42" i="2"/>
  <c r="AD42" i="2"/>
  <c r="AE42" i="2"/>
  <c r="AF42" i="2"/>
  <c r="AG42" i="2"/>
  <c r="AH42" i="2"/>
  <c r="AI42" i="2"/>
  <c r="AJ42" i="2"/>
  <c r="AK42" i="2"/>
  <c r="AL42" i="2"/>
  <c r="AM42" i="2"/>
  <c r="AN42" i="2"/>
  <c r="AO42" i="2"/>
  <c r="AP42" i="2"/>
  <c r="AQ42" i="2"/>
  <c r="AR42" i="2"/>
  <c r="AS42" i="2"/>
  <c r="AT42" i="2"/>
  <c r="AU42" i="2"/>
  <c r="AV29" i="2"/>
  <c r="AV27" i="2"/>
  <c r="AV25" i="2"/>
  <c r="AV20" i="2"/>
  <c r="AV18" i="2"/>
  <c r="AV16" i="2"/>
  <c r="AV11" i="2"/>
  <c r="AV9" i="2"/>
  <c r="AV7" i="2"/>
  <c r="AU34" i="2"/>
  <c r="AU35" i="2"/>
  <c r="AU36" i="2"/>
  <c r="AT34" i="2"/>
  <c r="AT35" i="2"/>
  <c r="AT36" i="2"/>
  <c r="AS34" i="2"/>
  <c r="AS35" i="2"/>
  <c r="AS36" i="2"/>
  <c r="AR34" i="2"/>
  <c r="AR35" i="2"/>
  <c r="AR36" i="2"/>
  <c r="AQ34" i="2"/>
  <c r="AQ35" i="2"/>
  <c r="AQ36" i="2"/>
  <c r="AP34" i="2"/>
  <c r="AP35" i="2"/>
  <c r="AP36" i="2"/>
  <c r="AO34" i="2"/>
  <c r="AO35" i="2"/>
  <c r="AO36" i="2"/>
  <c r="AN34" i="2"/>
  <c r="AN35" i="2"/>
  <c r="AN36" i="2"/>
  <c r="AM34" i="2"/>
  <c r="AM35" i="2"/>
  <c r="AM36" i="2"/>
  <c r="AL34" i="2"/>
  <c r="AL35" i="2"/>
  <c r="AL36" i="2"/>
  <c r="AK34" i="2"/>
  <c r="AK35" i="2"/>
  <c r="AK36" i="2"/>
  <c r="AJ34" i="2"/>
  <c r="AJ35" i="2"/>
  <c r="AJ36" i="2"/>
  <c r="AI34" i="2"/>
  <c r="AI35" i="2"/>
  <c r="AI36" i="2"/>
  <c r="AH34" i="2"/>
  <c r="AH35" i="2"/>
  <c r="AH36" i="2"/>
  <c r="AG34" i="2"/>
  <c r="AG35" i="2"/>
  <c r="AG36" i="2"/>
  <c r="AF34" i="2"/>
  <c r="AF35" i="2"/>
  <c r="AF36" i="2"/>
  <c r="AE34" i="2"/>
  <c r="AE35" i="2"/>
  <c r="AE36" i="2"/>
  <c r="AD34" i="2"/>
  <c r="AD35" i="2"/>
  <c r="AD36" i="2"/>
  <c r="AC34" i="2"/>
  <c r="AC35" i="2"/>
  <c r="AC36" i="2"/>
  <c r="AB34" i="2"/>
  <c r="AB35" i="2"/>
  <c r="AB36" i="2"/>
  <c r="AA34" i="2"/>
  <c r="AA35" i="2"/>
  <c r="AA36" i="2"/>
  <c r="Z34" i="2"/>
  <c r="Z35" i="2"/>
  <c r="Z36" i="2"/>
  <c r="Y34" i="2"/>
  <c r="Y35" i="2"/>
  <c r="Y36" i="2"/>
  <c r="X34" i="2"/>
  <c r="X35" i="2"/>
  <c r="X36" i="2"/>
  <c r="W34" i="2"/>
  <c r="W35" i="2"/>
  <c r="W36" i="2"/>
  <c r="V34" i="2"/>
  <c r="V35" i="2"/>
  <c r="V36" i="2"/>
  <c r="U34" i="2"/>
  <c r="U35" i="2"/>
  <c r="U36" i="2"/>
  <c r="T34" i="2"/>
  <c r="T35" i="2"/>
  <c r="T36" i="2"/>
  <c r="S34" i="2"/>
  <c r="S35" i="2"/>
  <c r="S36" i="2"/>
  <c r="R34" i="2"/>
  <c r="R35" i="2"/>
  <c r="R36" i="2"/>
  <c r="Q34" i="2"/>
  <c r="Q35" i="2"/>
  <c r="Q36" i="2"/>
  <c r="P34" i="2"/>
  <c r="P35" i="2"/>
  <c r="P36" i="2"/>
  <c r="O34" i="2"/>
  <c r="O35" i="2"/>
  <c r="O36" i="2"/>
  <c r="N34" i="2"/>
  <c r="N35" i="2"/>
  <c r="N36" i="2"/>
  <c r="M34" i="2"/>
  <c r="M35" i="2"/>
  <c r="M36" i="2"/>
  <c r="L34" i="2"/>
  <c r="L35" i="2"/>
  <c r="L36" i="2"/>
  <c r="K34" i="2"/>
  <c r="K35" i="2"/>
  <c r="K36" i="2"/>
  <c r="J34" i="2"/>
  <c r="J35" i="2"/>
  <c r="J36" i="2"/>
  <c r="I34" i="2"/>
  <c r="I35" i="2"/>
  <c r="I36" i="2"/>
  <c r="H34" i="2"/>
  <c r="H35" i="2"/>
  <c r="H36" i="2"/>
  <c r="G7" i="2"/>
  <c r="G34" i="2"/>
  <c r="G35" i="2"/>
  <c r="G36" i="2"/>
  <c r="F34" i="2"/>
  <c r="F35" i="2"/>
  <c r="F36" i="2"/>
  <c r="M86" i="1"/>
  <c r="J86" i="1"/>
  <c r="K86" i="1"/>
  <c r="L86" i="1"/>
  <c r="I86" i="1"/>
  <c r="H86" i="1"/>
  <c r="G86" i="1"/>
  <c r="G85" i="1"/>
  <c r="F85" i="1"/>
  <c r="G75" i="1"/>
  <c r="H36" i="1"/>
  <c r="H51" i="1"/>
  <c r="H52" i="1"/>
  <c r="H53" i="1"/>
  <c r="H68" i="1"/>
  <c r="H69" i="1"/>
  <c r="H70" i="1"/>
  <c r="H71" i="1"/>
  <c r="H74" i="1"/>
  <c r="H75" i="1"/>
  <c r="I36" i="1"/>
  <c r="I42" i="1"/>
  <c r="I48" i="1"/>
  <c r="I51" i="1"/>
  <c r="I52" i="1"/>
  <c r="I53" i="1"/>
  <c r="I68" i="1"/>
  <c r="I69" i="1"/>
  <c r="I70" i="1"/>
  <c r="I71" i="1"/>
  <c r="I74" i="1"/>
  <c r="I75" i="1"/>
  <c r="J36" i="1"/>
  <c r="J42" i="1"/>
  <c r="J48" i="1"/>
  <c r="J51" i="1"/>
  <c r="J52" i="1"/>
  <c r="J53" i="1"/>
  <c r="J68" i="1"/>
  <c r="J69" i="1"/>
  <c r="J70" i="1"/>
  <c r="J71" i="1"/>
  <c r="J74" i="1"/>
  <c r="J75" i="1"/>
  <c r="K36" i="1"/>
  <c r="K42" i="1"/>
  <c r="K48" i="1"/>
  <c r="K51" i="1"/>
  <c r="K52" i="1"/>
  <c r="K53" i="1"/>
  <c r="K68" i="1"/>
  <c r="K69" i="1"/>
  <c r="K70" i="1"/>
  <c r="K71" i="1"/>
  <c r="K74" i="1"/>
  <c r="K75" i="1"/>
  <c r="L36" i="1"/>
  <c r="L42" i="1"/>
  <c r="L48" i="1"/>
  <c r="L51" i="1"/>
  <c r="L52" i="1"/>
  <c r="L53" i="1"/>
  <c r="L68" i="1"/>
  <c r="L69" i="1"/>
  <c r="L70" i="1"/>
  <c r="L71" i="1"/>
  <c r="L74" i="1"/>
  <c r="L75" i="1"/>
  <c r="M36" i="1"/>
  <c r="M42" i="1"/>
  <c r="M48" i="1"/>
  <c r="M51" i="1"/>
  <c r="M52" i="1"/>
  <c r="M53" i="1"/>
  <c r="M68" i="1"/>
  <c r="M69" i="1"/>
  <c r="M70" i="1"/>
  <c r="M71" i="1"/>
  <c r="M74" i="1"/>
  <c r="M75" i="1"/>
  <c r="N36" i="1"/>
  <c r="N42" i="1"/>
  <c r="N48" i="1"/>
  <c r="N51" i="1"/>
  <c r="N52" i="1"/>
  <c r="N53" i="1"/>
  <c r="N68" i="1"/>
  <c r="N69" i="1"/>
  <c r="N70" i="1"/>
  <c r="N71" i="1"/>
  <c r="N74" i="1"/>
  <c r="N75" i="1"/>
  <c r="O36" i="1"/>
  <c r="O42" i="1"/>
  <c r="O48" i="1"/>
  <c r="O51" i="1"/>
  <c r="O52" i="1"/>
  <c r="O53" i="1"/>
  <c r="O68" i="1"/>
  <c r="O69" i="1"/>
  <c r="O70" i="1"/>
  <c r="O71" i="1"/>
  <c r="O74" i="1"/>
  <c r="O75" i="1"/>
  <c r="P36" i="1"/>
  <c r="P42" i="1"/>
  <c r="P48" i="1"/>
  <c r="P51" i="1"/>
  <c r="P52" i="1"/>
  <c r="P53" i="1"/>
  <c r="P68" i="1"/>
  <c r="P69" i="1"/>
  <c r="P70" i="1"/>
  <c r="P71" i="1"/>
  <c r="P74" i="1"/>
  <c r="P75" i="1"/>
  <c r="Q36" i="1"/>
  <c r="Q37" i="1"/>
  <c r="Q43" i="1"/>
  <c r="Q49" i="1"/>
  <c r="Q42" i="1"/>
  <c r="Q48" i="1"/>
  <c r="Q51" i="1"/>
  <c r="Q52" i="1"/>
  <c r="Q53" i="1"/>
  <c r="Q68" i="1"/>
  <c r="Q69" i="1"/>
  <c r="Q70" i="1"/>
  <c r="Q71" i="1"/>
  <c r="Q74" i="1"/>
  <c r="Q75" i="1"/>
  <c r="Q26" i="1"/>
  <c r="Q27" i="1"/>
  <c r="R12" i="1"/>
  <c r="R37" i="1"/>
  <c r="R18" i="1"/>
  <c r="R43" i="1"/>
  <c r="R24" i="1"/>
  <c r="R49" i="1"/>
  <c r="R36" i="1"/>
  <c r="R42" i="1"/>
  <c r="R48" i="1"/>
  <c r="R51" i="1"/>
  <c r="R52" i="1"/>
  <c r="R53" i="1"/>
  <c r="R68" i="1"/>
  <c r="R69" i="1"/>
  <c r="R70" i="1"/>
  <c r="R71" i="1"/>
  <c r="R74" i="1"/>
  <c r="R75" i="1"/>
  <c r="R25" i="1"/>
  <c r="R26" i="1"/>
  <c r="R27" i="1"/>
  <c r="S12" i="1"/>
  <c r="S37" i="1"/>
  <c r="S18" i="1"/>
  <c r="S43" i="1"/>
  <c r="S24" i="1"/>
  <c r="S49" i="1"/>
  <c r="S36" i="1"/>
  <c r="S42" i="1"/>
  <c r="S48" i="1"/>
  <c r="S51" i="1"/>
  <c r="S52" i="1"/>
  <c r="S53" i="1"/>
  <c r="S68" i="1"/>
  <c r="S69" i="1"/>
  <c r="S70" i="1"/>
  <c r="S71" i="1"/>
  <c r="S74" i="1"/>
  <c r="S75" i="1"/>
  <c r="S25" i="1"/>
  <c r="S26" i="1"/>
  <c r="S27" i="1"/>
  <c r="T12" i="1"/>
  <c r="T37" i="1"/>
  <c r="T18" i="1"/>
  <c r="T43" i="1"/>
  <c r="T24" i="1"/>
  <c r="T49" i="1"/>
  <c r="T36" i="1"/>
  <c r="T42" i="1"/>
  <c r="T48" i="1"/>
  <c r="T51" i="1"/>
  <c r="T52" i="1"/>
  <c r="T53" i="1"/>
  <c r="T68" i="1"/>
  <c r="T69" i="1"/>
  <c r="T70" i="1"/>
  <c r="T71" i="1"/>
  <c r="T74" i="1"/>
  <c r="T75" i="1"/>
  <c r="T25" i="1"/>
  <c r="T26" i="1"/>
  <c r="T27" i="1"/>
  <c r="U12" i="1"/>
  <c r="U37" i="1"/>
  <c r="U18" i="1"/>
  <c r="U43" i="1"/>
  <c r="U24" i="1"/>
  <c r="U49" i="1"/>
  <c r="U36" i="1"/>
  <c r="U42" i="1"/>
  <c r="U48" i="1"/>
  <c r="U51" i="1"/>
  <c r="U52" i="1"/>
  <c r="U53" i="1"/>
  <c r="U68" i="1"/>
  <c r="U69" i="1"/>
  <c r="U70" i="1"/>
  <c r="U71" i="1"/>
  <c r="U74" i="1"/>
  <c r="U75" i="1"/>
  <c r="U25" i="1"/>
  <c r="U26" i="1"/>
  <c r="U27" i="1"/>
  <c r="V12" i="1"/>
  <c r="V37" i="1"/>
  <c r="V18" i="1"/>
  <c r="V43" i="1"/>
  <c r="V24" i="1"/>
  <c r="V49" i="1"/>
  <c r="V36" i="1"/>
  <c r="V42" i="1"/>
  <c r="V48" i="1"/>
  <c r="V51" i="1"/>
  <c r="V52" i="1"/>
  <c r="V53" i="1"/>
  <c r="V68" i="1"/>
  <c r="V69" i="1"/>
  <c r="V70" i="1"/>
  <c r="V71" i="1"/>
  <c r="V74" i="1"/>
  <c r="V75" i="1"/>
  <c r="V25" i="1"/>
  <c r="V26" i="1"/>
  <c r="V27" i="1"/>
  <c r="W12" i="1"/>
  <c r="W37" i="1"/>
  <c r="W18" i="1"/>
  <c r="W43" i="1"/>
  <c r="W24" i="1"/>
  <c r="W49" i="1"/>
  <c r="W36" i="1"/>
  <c r="W42" i="1"/>
  <c r="W48" i="1"/>
  <c r="W51" i="1"/>
  <c r="W52" i="1"/>
  <c r="W53" i="1"/>
  <c r="W68" i="1"/>
  <c r="W69" i="1"/>
  <c r="W70" i="1"/>
  <c r="W71" i="1"/>
  <c r="W74" i="1"/>
  <c r="W75" i="1"/>
  <c r="W25" i="1"/>
  <c r="W26" i="1"/>
  <c r="W27" i="1"/>
  <c r="X12" i="1"/>
  <c r="X37" i="1"/>
  <c r="X18" i="1"/>
  <c r="X43" i="1"/>
  <c r="X24" i="1"/>
  <c r="X49" i="1"/>
  <c r="X36" i="1"/>
  <c r="X42" i="1"/>
  <c r="X48" i="1"/>
  <c r="X51" i="1"/>
  <c r="X52" i="1"/>
  <c r="X53" i="1"/>
  <c r="X68" i="1"/>
  <c r="X69" i="1"/>
  <c r="X70" i="1"/>
  <c r="X71" i="1"/>
  <c r="X74" i="1"/>
  <c r="X75" i="1"/>
  <c r="X25" i="1"/>
  <c r="X26" i="1"/>
  <c r="X27" i="1"/>
  <c r="Y12" i="1"/>
  <c r="Y37" i="1"/>
  <c r="Y18" i="1"/>
  <c r="Y43" i="1"/>
  <c r="Y24" i="1"/>
  <c r="Y49" i="1"/>
  <c r="Y36" i="1"/>
  <c r="Y42" i="1"/>
  <c r="Y48" i="1"/>
  <c r="Y51" i="1"/>
  <c r="Y52" i="1"/>
  <c r="Y53" i="1"/>
  <c r="Y68" i="1"/>
  <c r="Y69" i="1"/>
  <c r="Y70" i="1"/>
  <c r="Y71" i="1"/>
  <c r="Y74" i="1"/>
  <c r="Y75" i="1"/>
  <c r="Y25" i="1"/>
  <c r="Y26" i="1"/>
  <c r="Y27" i="1"/>
  <c r="Z12" i="1"/>
  <c r="Z37" i="1"/>
  <c r="Z18" i="1"/>
  <c r="Z43" i="1"/>
  <c r="Z24" i="1"/>
  <c r="Z49" i="1"/>
  <c r="Z36" i="1"/>
  <c r="Z42" i="1"/>
  <c r="Z48" i="1"/>
  <c r="Z51" i="1"/>
  <c r="Z52" i="1"/>
  <c r="Z53" i="1"/>
  <c r="Z68" i="1"/>
  <c r="Z69" i="1"/>
  <c r="Z70" i="1"/>
  <c r="Z71" i="1"/>
  <c r="Z74" i="1"/>
  <c r="Z75" i="1"/>
  <c r="Z25" i="1"/>
  <c r="Z26" i="1"/>
  <c r="Z27" i="1"/>
  <c r="AA12" i="1"/>
  <c r="AA37" i="1"/>
  <c r="AA18" i="1"/>
  <c r="AA43" i="1"/>
  <c r="AA24" i="1"/>
  <c r="AA49" i="1"/>
  <c r="AA36" i="1"/>
  <c r="AA42" i="1"/>
  <c r="AA48" i="1"/>
  <c r="AA51" i="1"/>
  <c r="AA52" i="1"/>
  <c r="AA53" i="1"/>
  <c r="AA68" i="1"/>
  <c r="AA69" i="1"/>
  <c r="AA70" i="1"/>
  <c r="AA71" i="1"/>
  <c r="AA74" i="1"/>
  <c r="AA75" i="1"/>
  <c r="AA25" i="1"/>
  <c r="AA26" i="1"/>
  <c r="AA27" i="1"/>
  <c r="AB12" i="1"/>
  <c r="AB37" i="1"/>
  <c r="AB18" i="1"/>
  <c r="AB43" i="1"/>
  <c r="AB24" i="1"/>
  <c r="AB49" i="1"/>
  <c r="AB36" i="1"/>
  <c r="AB42" i="1"/>
  <c r="AB48" i="1"/>
  <c r="AB51" i="1"/>
  <c r="AB52" i="1"/>
  <c r="AB53" i="1"/>
  <c r="AB68" i="1"/>
  <c r="AB69" i="1"/>
  <c r="AB70" i="1"/>
  <c r="AB71" i="1"/>
  <c r="AB74" i="1"/>
  <c r="AB75" i="1"/>
  <c r="AB25" i="1"/>
  <c r="AB26" i="1"/>
  <c r="AB27" i="1"/>
  <c r="AC12" i="1"/>
  <c r="AC37" i="1"/>
  <c r="AC18" i="1"/>
  <c r="AC43" i="1"/>
  <c r="AC24" i="1"/>
  <c r="AC49" i="1"/>
  <c r="AC36" i="1"/>
  <c r="AC42" i="1"/>
  <c r="AC48" i="1"/>
  <c r="AC51" i="1"/>
  <c r="AC52" i="1"/>
  <c r="AC53" i="1"/>
  <c r="AC68" i="1"/>
  <c r="AC69" i="1"/>
  <c r="AC70" i="1"/>
  <c r="AC71" i="1"/>
  <c r="AC74" i="1"/>
  <c r="AC75" i="1"/>
  <c r="AC25" i="1"/>
  <c r="AC26" i="1"/>
  <c r="AC27" i="1"/>
  <c r="AD12" i="1"/>
  <c r="AD37" i="1"/>
  <c r="AD18" i="1"/>
  <c r="AD43" i="1"/>
  <c r="AD24" i="1"/>
  <c r="AD49" i="1"/>
  <c r="AD36" i="1"/>
  <c r="AD42" i="1"/>
  <c r="AD48" i="1"/>
  <c r="AD51" i="1"/>
  <c r="AD52" i="1"/>
  <c r="AD53" i="1"/>
  <c r="AD68" i="1"/>
  <c r="AD69" i="1"/>
  <c r="AD70" i="1"/>
  <c r="AD71" i="1"/>
  <c r="AD74" i="1"/>
  <c r="AD75" i="1"/>
  <c r="AD25" i="1"/>
  <c r="AD26" i="1"/>
  <c r="AD27" i="1"/>
  <c r="AE12" i="1"/>
  <c r="AE37" i="1"/>
  <c r="AE18" i="1"/>
  <c r="AE43" i="1"/>
  <c r="AE24" i="1"/>
  <c r="AE49" i="1"/>
  <c r="AE36" i="1"/>
  <c r="AE42" i="1"/>
  <c r="AE48" i="1"/>
  <c r="AE51" i="1"/>
  <c r="AE52" i="1"/>
  <c r="AE53" i="1"/>
  <c r="AE68" i="1"/>
  <c r="AE69" i="1"/>
  <c r="AE70" i="1"/>
  <c r="AE71" i="1"/>
  <c r="AE74" i="1"/>
  <c r="AE75" i="1"/>
  <c r="AE25" i="1"/>
  <c r="AE26" i="1"/>
  <c r="AE27" i="1"/>
  <c r="AF12" i="1"/>
  <c r="AF37" i="1"/>
  <c r="AF18" i="1"/>
  <c r="AF43" i="1"/>
  <c r="AF24" i="1"/>
  <c r="AF49" i="1"/>
  <c r="AF36" i="1"/>
  <c r="AF42" i="1"/>
  <c r="AF48" i="1"/>
  <c r="AF51" i="1"/>
  <c r="AF52" i="1"/>
  <c r="AF53" i="1"/>
  <c r="AF68" i="1"/>
  <c r="AF69" i="1"/>
  <c r="AF70" i="1"/>
  <c r="AF71" i="1"/>
  <c r="AF74" i="1"/>
  <c r="AF75" i="1"/>
  <c r="AF25" i="1"/>
  <c r="AF26" i="1"/>
  <c r="AF27" i="1"/>
  <c r="AG12" i="1"/>
  <c r="AG37" i="1"/>
  <c r="AG18" i="1"/>
  <c r="AG43" i="1"/>
  <c r="AG24" i="1"/>
  <c r="AG49" i="1"/>
  <c r="AG36" i="1"/>
  <c r="AG42" i="1"/>
  <c r="AG48" i="1"/>
  <c r="AG51" i="1"/>
  <c r="AG52" i="1"/>
  <c r="AG53" i="1"/>
  <c r="AG68" i="1"/>
  <c r="AG69" i="1"/>
  <c r="AG70" i="1"/>
  <c r="AG71" i="1"/>
  <c r="AG74" i="1"/>
  <c r="AG75" i="1"/>
  <c r="AG25" i="1"/>
  <c r="AG26" i="1"/>
  <c r="AG27" i="1"/>
  <c r="AH12" i="1"/>
  <c r="AH37" i="1"/>
  <c r="AH18" i="1"/>
  <c r="AH43" i="1"/>
  <c r="AH24" i="1"/>
  <c r="AH49" i="1"/>
  <c r="AH36" i="1"/>
  <c r="AH42" i="1"/>
  <c r="AH48" i="1"/>
  <c r="AH51" i="1"/>
  <c r="AH52" i="1"/>
  <c r="AH53" i="1"/>
  <c r="AH68" i="1"/>
  <c r="AH69" i="1"/>
  <c r="AH70" i="1"/>
  <c r="AH71" i="1"/>
  <c r="AH74" i="1"/>
  <c r="AH75" i="1"/>
  <c r="AH25" i="1"/>
  <c r="AH26" i="1"/>
  <c r="AH27" i="1"/>
  <c r="AI12" i="1"/>
  <c r="AI37" i="1"/>
  <c r="AI18" i="1"/>
  <c r="AI43" i="1"/>
  <c r="AI24" i="1"/>
  <c r="AI49" i="1"/>
  <c r="AI36" i="1"/>
  <c r="AI42" i="1"/>
  <c r="AI48" i="1"/>
  <c r="AI51" i="1"/>
  <c r="AI52" i="1"/>
  <c r="AI53" i="1"/>
  <c r="AI68" i="1"/>
  <c r="AI69" i="1"/>
  <c r="AI70" i="1"/>
  <c r="AI71" i="1"/>
  <c r="AI74" i="1"/>
  <c r="AI75" i="1"/>
  <c r="AI25" i="1"/>
  <c r="AI26" i="1"/>
  <c r="AI27" i="1"/>
  <c r="AJ12" i="1"/>
  <c r="AJ37" i="1"/>
  <c r="AJ18" i="1"/>
  <c r="AJ43" i="1"/>
  <c r="AJ24" i="1"/>
  <c r="AJ49" i="1"/>
  <c r="AJ36" i="1"/>
  <c r="AJ42" i="1"/>
  <c r="AJ48" i="1"/>
  <c r="AJ51" i="1"/>
  <c r="AJ52" i="1"/>
  <c r="AJ53" i="1"/>
  <c r="AJ68" i="1"/>
  <c r="AJ69" i="1"/>
  <c r="AJ70" i="1"/>
  <c r="AJ71" i="1"/>
  <c r="AJ74" i="1"/>
  <c r="AJ75" i="1"/>
  <c r="AJ25" i="1"/>
  <c r="AJ26" i="1"/>
  <c r="AJ27" i="1"/>
  <c r="AK12" i="1"/>
  <c r="AK37" i="1"/>
  <c r="AK18" i="1"/>
  <c r="AK43" i="1"/>
  <c r="AK24" i="1"/>
  <c r="AK49" i="1"/>
  <c r="AK36" i="1"/>
  <c r="AK42" i="1"/>
  <c r="AK48" i="1"/>
  <c r="AK51" i="1"/>
  <c r="AK52" i="1"/>
  <c r="AK53" i="1"/>
  <c r="AK68" i="1"/>
  <c r="AK69" i="1"/>
  <c r="AK70" i="1"/>
  <c r="AK71" i="1"/>
  <c r="AK74" i="1"/>
  <c r="AK75" i="1"/>
  <c r="AK25" i="1"/>
  <c r="AK26" i="1"/>
  <c r="AK27" i="1"/>
  <c r="AL12" i="1"/>
  <c r="AL37" i="1"/>
  <c r="AL18" i="1"/>
  <c r="AL43" i="1"/>
  <c r="AL24" i="1"/>
  <c r="AL49" i="1"/>
  <c r="AL36" i="1"/>
  <c r="AL42" i="1"/>
  <c r="AL48" i="1"/>
  <c r="AL51" i="1"/>
  <c r="AL52" i="1"/>
  <c r="AL53" i="1"/>
  <c r="AL68" i="1"/>
  <c r="AL69" i="1"/>
  <c r="AL70" i="1"/>
  <c r="AL71" i="1"/>
  <c r="AL74" i="1"/>
  <c r="AL75" i="1"/>
  <c r="AL25" i="1"/>
  <c r="AL26" i="1"/>
  <c r="AL27" i="1"/>
  <c r="AM12" i="1"/>
  <c r="AM37" i="1"/>
  <c r="AM18" i="1"/>
  <c r="AM43" i="1"/>
  <c r="AM24" i="1"/>
  <c r="AM49" i="1"/>
  <c r="AM36" i="1"/>
  <c r="AM42" i="1"/>
  <c r="AM48" i="1"/>
  <c r="AM51" i="1"/>
  <c r="AM52" i="1"/>
  <c r="AM53" i="1"/>
  <c r="AM68" i="1"/>
  <c r="AM69" i="1"/>
  <c r="AM70" i="1"/>
  <c r="AM71" i="1"/>
  <c r="AM74" i="1"/>
  <c r="AM75" i="1"/>
  <c r="AM25" i="1"/>
  <c r="AM26" i="1"/>
  <c r="AM27" i="1"/>
  <c r="AN12" i="1"/>
  <c r="AN37" i="1"/>
  <c r="AN18" i="1"/>
  <c r="AN43" i="1"/>
  <c r="AN24" i="1"/>
  <c r="AN49" i="1"/>
  <c r="AN36" i="1"/>
  <c r="AN42" i="1"/>
  <c r="AN48" i="1"/>
  <c r="AN51" i="1"/>
  <c r="AN52" i="1"/>
  <c r="AN53" i="1"/>
  <c r="AN68" i="1"/>
  <c r="AN69" i="1"/>
  <c r="AN70" i="1"/>
  <c r="AN71" i="1"/>
  <c r="AN74" i="1"/>
  <c r="AN75" i="1"/>
  <c r="AN25" i="1"/>
  <c r="AN26" i="1"/>
  <c r="AN27" i="1"/>
  <c r="AO12" i="1"/>
  <c r="AO37" i="1"/>
  <c r="AO18" i="1"/>
  <c r="AO43" i="1"/>
  <c r="AO24" i="1"/>
  <c r="AO49" i="1"/>
  <c r="AO36" i="1"/>
  <c r="AO42" i="1"/>
  <c r="AO48" i="1"/>
  <c r="AO51" i="1"/>
  <c r="AO52" i="1"/>
  <c r="AO53" i="1"/>
  <c r="AO68" i="1"/>
  <c r="AO69" i="1"/>
  <c r="AO70" i="1"/>
  <c r="AO71" i="1"/>
  <c r="AO74" i="1"/>
  <c r="AO75" i="1"/>
  <c r="AO25" i="1"/>
  <c r="AO26" i="1"/>
  <c r="AO27" i="1"/>
  <c r="AP12" i="1"/>
  <c r="AP37" i="1"/>
  <c r="AP18" i="1"/>
  <c r="AP43" i="1"/>
  <c r="AP24" i="1"/>
  <c r="AP49" i="1"/>
  <c r="AP36" i="1"/>
  <c r="AP42" i="1"/>
  <c r="AP48" i="1"/>
  <c r="AP51" i="1"/>
  <c r="AP52" i="1"/>
  <c r="AP53" i="1"/>
  <c r="AP68" i="1"/>
  <c r="AP69" i="1"/>
  <c r="AP70" i="1"/>
  <c r="AP71" i="1"/>
  <c r="AP74" i="1"/>
  <c r="AP75" i="1"/>
  <c r="AP25" i="1"/>
  <c r="AP26" i="1"/>
  <c r="AP27" i="1"/>
  <c r="AQ12" i="1"/>
  <c r="AQ37" i="1"/>
  <c r="AQ18" i="1"/>
  <c r="AQ43" i="1"/>
  <c r="AQ24" i="1"/>
  <c r="AQ49" i="1"/>
  <c r="AQ36" i="1"/>
  <c r="AQ42" i="1"/>
  <c r="AQ48" i="1"/>
  <c r="AQ51" i="1"/>
  <c r="AQ52" i="1"/>
  <c r="AQ53" i="1"/>
  <c r="AQ68" i="1"/>
  <c r="AQ69" i="1"/>
  <c r="AQ70" i="1"/>
  <c r="AQ71" i="1"/>
  <c r="AQ74" i="1"/>
  <c r="AQ75" i="1"/>
  <c r="AQ25" i="1"/>
  <c r="AQ26" i="1"/>
  <c r="AQ27" i="1"/>
  <c r="AR12" i="1"/>
  <c r="AR37" i="1"/>
  <c r="AR18" i="1"/>
  <c r="AR43" i="1"/>
  <c r="AR24" i="1"/>
  <c r="AR49" i="1"/>
  <c r="AR36" i="1"/>
  <c r="AR42" i="1"/>
  <c r="AR48" i="1"/>
  <c r="AR51" i="1"/>
  <c r="AR52" i="1"/>
  <c r="AR53" i="1"/>
  <c r="AR68" i="1"/>
  <c r="AR69" i="1"/>
  <c r="AR70" i="1"/>
  <c r="AR71" i="1"/>
  <c r="AR74" i="1"/>
  <c r="AR75" i="1"/>
  <c r="AR25" i="1"/>
  <c r="AR26" i="1"/>
  <c r="AR27" i="1"/>
  <c r="AS12" i="1"/>
  <c r="AS37" i="1"/>
  <c r="AS18" i="1"/>
  <c r="AS43" i="1"/>
  <c r="AS24" i="1"/>
  <c r="AS49" i="1"/>
  <c r="AS36" i="1"/>
  <c r="AS42" i="1"/>
  <c r="AS48" i="1"/>
  <c r="AS51" i="1"/>
  <c r="AS52" i="1"/>
  <c r="AS53" i="1"/>
  <c r="AS68" i="1"/>
  <c r="AS69" i="1"/>
  <c r="AS70" i="1"/>
  <c r="AS71" i="1"/>
  <c r="AS74" i="1"/>
  <c r="AS75" i="1"/>
  <c r="AS25" i="1"/>
  <c r="AS26" i="1"/>
  <c r="AS27" i="1"/>
  <c r="AT12" i="1"/>
  <c r="AT37" i="1"/>
  <c r="AT18" i="1"/>
  <c r="AT43" i="1"/>
  <c r="AT24" i="1"/>
  <c r="AT49" i="1"/>
  <c r="AT36" i="1"/>
  <c r="AT42" i="1"/>
  <c r="AT48" i="1"/>
  <c r="AT51" i="1"/>
  <c r="AT52" i="1"/>
  <c r="AT53" i="1"/>
  <c r="AT68" i="1"/>
  <c r="AT69" i="1"/>
  <c r="AT70" i="1"/>
  <c r="AT71" i="1"/>
  <c r="AT74" i="1"/>
  <c r="AT75" i="1"/>
  <c r="AT25" i="1"/>
  <c r="AT26" i="1"/>
  <c r="AT27" i="1"/>
  <c r="AU12" i="1"/>
  <c r="AU37" i="1"/>
  <c r="AU18" i="1"/>
  <c r="AU43" i="1"/>
  <c r="AU24" i="1"/>
  <c r="AU49" i="1"/>
  <c r="AU36" i="1"/>
  <c r="AU42" i="1"/>
  <c r="AU48" i="1"/>
  <c r="AU51" i="1"/>
  <c r="AU52" i="1"/>
  <c r="AU53" i="1"/>
  <c r="AU68" i="1"/>
  <c r="AU69" i="1"/>
  <c r="AU70" i="1"/>
  <c r="AU71" i="1"/>
  <c r="AU74" i="1"/>
  <c r="AU75" i="1"/>
  <c r="G74" i="1"/>
  <c r="F74" i="1"/>
  <c r="F75" i="1"/>
  <c r="F70" i="1"/>
  <c r="G69" i="1"/>
  <c r="G68" i="1"/>
  <c r="G70" i="1"/>
  <c r="G71" i="1"/>
  <c r="F71" i="1"/>
  <c r="F69" i="1"/>
  <c r="G51" i="1"/>
  <c r="G52" i="1"/>
  <c r="G53" i="1"/>
  <c r="F53" i="1"/>
  <c r="F52" i="1"/>
  <c r="F51" i="1"/>
  <c r="G32" i="1"/>
  <c r="H32" i="1"/>
  <c r="I32" i="1"/>
  <c r="J32" i="1"/>
  <c r="K32" i="1"/>
  <c r="L32" i="1"/>
  <c r="M32" i="1"/>
  <c r="N32" i="1"/>
  <c r="O32" i="1"/>
  <c r="P32" i="1"/>
  <c r="Q32" i="1"/>
  <c r="R32" i="1"/>
  <c r="S32" i="1"/>
  <c r="T32" i="1"/>
  <c r="U32" i="1"/>
  <c r="V32" i="1"/>
  <c r="W32" i="1"/>
  <c r="X32" i="1"/>
  <c r="Y32" i="1"/>
  <c r="Z32" i="1"/>
  <c r="AA32" i="1"/>
  <c r="AB32" i="1"/>
  <c r="AC32" i="1"/>
  <c r="AD32" i="1"/>
  <c r="AE32" i="1"/>
  <c r="AF32" i="1"/>
  <c r="AG32" i="1"/>
  <c r="AH32" i="1"/>
  <c r="AI32" i="1"/>
  <c r="AJ32" i="1"/>
  <c r="AK32" i="1"/>
  <c r="AL32" i="1"/>
  <c r="AM32" i="1"/>
  <c r="AN32" i="1"/>
  <c r="AO32" i="1"/>
  <c r="AP32" i="1"/>
  <c r="AQ32" i="1"/>
  <c r="AR32" i="1"/>
  <c r="AS32" i="1"/>
  <c r="AT32" i="1"/>
  <c r="AU32" i="1"/>
  <c r="G33" i="1"/>
  <c r="H33" i="1"/>
  <c r="I33" i="1"/>
  <c r="J33" i="1"/>
  <c r="K33" i="1"/>
  <c r="L33" i="1"/>
  <c r="M33" i="1"/>
  <c r="N33" i="1"/>
  <c r="O33" i="1"/>
  <c r="P33" i="1"/>
  <c r="Q33" i="1"/>
  <c r="R33" i="1"/>
  <c r="S33" i="1"/>
  <c r="T33" i="1"/>
  <c r="U33" i="1"/>
  <c r="V33" i="1"/>
  <c r="W33" i="1"/>
  <c r="X33" i="1"/>
  <c r="Y33" i="1"/>
  <c r="Z33" i="1"/>
  <c r="AA33" i="1"/>
  <c r="AB33" i="1"/>
  <c r="AC33" i="1"/>
  <c r="AD33" i="1"/>
  <c r="AE33" i="1"/>
  <c r="AF33" i="1"/>
  <c r="AG33" i="1"/>
  <c r="AH33" i="1"/>
  <c r="AI33" i="1"/>
  <c r="AJ33" i="1"/>
  <c r="AK33" i="1"/>
  <c r="AL33" i="1"/>
  <c r="AM33" i="1"/>
  <c r="AN33" i="1"/>
  <c r="AO33" i="1"/>
  <c r="AP33" i="1"/>
  <c r="AQ33" i="1"/>
  <c r="AR33" i="1"/>
  <c r="AS33" i="1"/>
  <c r="AT33" i="1"/>
  <c r="AU33" i="1"/>
  <c r="G34" i="1"/>
  <c r="H34" i="1"/>
  <c r="I34" i="1"/>
  <c r="J34" i="1"/>
  <c r="K34" i="1"/>
  <c r="L34" i="1"/>
  <c r="M34" i="1"/>
  <c r="N34" i="1"/>
  <c r="O34" i="1"/>
  <c r="P34" i="1"/>
  <c r="Q34" i="1"/>
  <c r="R34" i="1"/>
  <c r="S34" i="1"/>
  <c r="T34" i="1"/>
  <c r="U34" i="1"/>
  <c r="V34" i="1"/>
  <c r="W34" i="1"/>
  <c r="X34" i="1"/>
  <c r="Y34" i="1"/>
  <c r="Z34" i="1"/>
  <c r="AA34" i="1"/>
  <c r="AB34" i="1"/>
  <c r="AC34" i="1"/>
  <c r="AD34" i="1"/>
  <c r="AE34" i="1"/>
  <c r="AF34" i="1"/>
  <c r="AG34" i="1"/>
  <c r="AH34" i="1"/>
  <c r="AI34" i="1"/>
  <c r="AJ34" i="1"/>
  <c r="AK34" i="1"/>
  <c r="AL34" i="1"/>
  <c r="AM34" i="1"/>
  <c r="AN34" i="1"/>
  <c r="AO34" i="1"/>
  <c r="AP34" i="1"/>
  <c r="AQ34" i="1"/>
  <c r="AR34" i="1"/>
  <c r="AS34" i="1"/>
  <c r="AT34" i="1"/>
  <c r="AU34" i="1"/>
  <c r="G35" i="1"/>
  <c r="H35" i="1"/>
  <c r="I35" i="1"/>
  <c r="J35" i="1"/>
  <c r="K35" i="1"/>
  <c r="L35" i="1"/>
  <c r="M35" i="1"/>
  <c r="N35" i="1"/>
  <c r="O35" i="1"/>
  <c r="P35" i="1"/>
  <c r="Q35" i="1"/>
  <c r="R35" i="1"/>
  <c r="S35" i="1"/>
  <c r="T35" i="1"/>
  <c r="U35" i="1"/>
  <c r="V35" i="1"/>
  <c r="W35" i="1"/>
  <c r="X35" i="1"/>
  <c r="Y35" i="1"/>
  <c r="Z35" i="1"/>
  <c r="AA35" i="1"/>
  <c r="AB35" i="1"/>
  <c r="AC35" i="1"/>
  <c r="AD35" i="1"/>
  <c r="AE35" i="1"/>
  <c r="AF35" i="1"/>
  <c r="AG35" i="1"/>
  <c r="AH35" i="1"/>
  <c r="AI35" i="1"/>
  <c r="AJ35" i="1"/>
  <c r="AK35" i="1"/>
  <c r="AL35" i="1"/>
  <c r="AM35" i="1"/>
  <c r="AN35" i="1"/>
  <c r="AO35" i="1"/>
  <c r="AP35" i="1"/>
  <c r="AQ35" i="1"/>
  <c r="AR35" i="1"/>
  <c r="AS35" i="1"/>
  <c r="AT35" i="1"/>
  <c r="AU35" i="1"/>
  <c r="G36" i="1"/>
  <c r="G37" i="1"/>
  <c r="H37" i="1"/>
  <c r="I37" i="1"/>
  <c r="J37" i="1"/>
  <c r="K37" i="1"/>
  <c r="L37" i="1"/>
  <c r="M37" i="1"/>
  <c r="N37" i="1"/>
  <c r="O37" i="1"/>
  <c r="P37" i="1"/>
  <c r="G38" i="1"/>
  <c r="H38" i="1"/>
  <c r="I38" i="1"/>
  <c r="J38" i="1"/>
  <c r="K38" i="1"/>
  <c r="L38" i="1"/>
  <c r="M38" i="1"/>
  <c r="N38" i="1"/>
  <c r="O38" i="1"/>
  <c r="P38" i="1"/>
  <c r="Q38" i="1"/>
  <c r="R38" i="1"/>
  <c r="S38" i="1"/>
  <c r="T38" i="1"/>
  <c r="U38" i="1"/>
  <c r="V38" i="1"/>
  <c r="W38" i="1"/>
  <c r="X38" i="1"/>
  <c r="Y38" i="1"/>
  <c r="Z38" i="1"/>
  <c r="AA38" i="1"/>
  <c r="AB38" i="1"/>
  <c r="AC38" i="1"/>
  <c r="AD38" i="1"/>
  <c r="AE38" i="1"/>
  <c r="AF38" i="1"/>
  <c r="AG38" i="1"/>
  <c r="AH38" i="1"/>
  <c r="AI38" i="1"/>
  <c r="AJ38" i="1"/>
  <c r="AK38" i="1"/>
  <c r="AL38" i="1"/>
  <c r="AM38" i="1"/>
  <c r="AN38" i="1"/>
  <c r="AO38" i="1"/>
  <c r="AP38" i="1"/>
  <c r="AQ38" i="1"/>
  <c r="AR38" i="1"/>
  <c r="AS38" i="1"/>
  <c r="AT38" i="1"/>
  <c r="AU38" i="1"/>
  <c r="G39"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I39" i="1"/>
  <c r="AJ39" i="1"/>
  <c r="AK39" i="1"/>
  <c r="AL39" i="1"/>
  <c r="AM39" i="1"/>
  <c r="AN39" i="1"/>
  <c r="AO39" i="1"/>
  <c r="AP39" i="1"/>
  <c r="AQ39" i="1"/>
  <c r="AR39" i="1"/>
  <c r="AS39" i="1"/>
  <c r="AT39" i="1"/>
  <c r="AU39" i="1"/>
  <c r="G40" i="1"/>
  <c r="H40" i="1"/>
  <c r="I40" i="1"/>
  <c r="J40" i="1"/>
  <c r="K40" i="1"/>
  <c r="L40" i="1"/>
  <c r="M40" i="1"/>
  <c r="N40" i="1"/>
  <c r="O40" i="1"/>
  <c r="P40" i="1"/>
  <c r="Q40" i="1"/>
  <c r="R40" i="1"/>
  <c r="S40" i="1"/>
  <c r="T40" i="1"/>
  <c r="U40" i="1"/>
  <c r="V40" i="1"/>
  <c r="W40" i="1"/>
  <c r="X40" i="1"/>
  <c r="Y40" i="1"/>
  <c r="Z40" i="1"/>
  <c r="AA40" i="1"/>
  <c r="AB40" i="1"/>
  <c r="AC40" i="1"/>
  <c r="AD40" i="1"/>
  <c r="AE40" i="1"/>
  <c r="AF40" i="1"/>
  <c r="AG40" i="1"/>
  <c r="AH40" i="1"/>
  <c r="AI40" i="1"/>
  <c r="AJ40" i="1"/>
  <c r="AK40" i="1"/>
  <c r="AL40" i="1"/>
  <c r="AM40" i="1"/>
  <c r="AN40" i="1"/>
  <c r="AO40" i="1"/>
  <c r="AP40" i="1"/>
  <c r="AQ40" i="1"/>
  <c r="AR40" i="1"/>
  <c r="AS40" i="1"/>
  <c r="AT40" i="1"/>
  <c r="AU40" i="1"/>
  <c r="G41" i="1"/>
  <c r="H41" i="1"/>
  <c r="I41" i="1"/>
  <c r="J41" i="1"/>
  <c r="K41" i="1"/>
  <c r="L41" i="1"/>
  <c r="M41" i="1"/>
  <c r="N41" i="1"/>
  <c r="O41" i="1"/>
  <c r="P41" i="1"/>
  <c r="Q41" i="1"/>
  <c r="R41" i="1"/>
  <c r="S41" i="1"/>
  <c r="T41" i="1"/>
  <c r="U41" i="1"/>
  <c r="V41" i="1"/>
  <c r="W41" i="1"/>
  <c r="X41" i="1"/>
  <c r="Y41" i="1"/>
  <c r="Z41" i="1"/>
  <c r="AA41" i="1"/>
  <c r="AB41" i="1"/>
  <c r="AC41" i="1"/>
  <c r="AD41" i="1"/>
  <c r="AE41" i="1"/>
  <c r="AF41" i="1"/>
  <c r="AG41" i="1"/>
  <c r="AH41" i="1"/>
  <c r="AI41" i="1"/>
  <c r="AJ41" i="1"/>
  <c r="AK41" i="1"/>
  <c r="AL41" i="1"/>
  <c r="AM41" i="1"/>
  <c r="AN41" i="1"/>
  <c r="AO41" i="1"/>
  <c r="AP41" i="1"/>
  <c r="AQ41" i="1"/>
  <c r="AR41" i="1"/>
  <c r="AS41" i="1"/>
  <c r="AT41" i="1"/>
  <c r="AU41" i="1"/>
  <c r="G42" i="1"/>
  <c r="H42" i="1"/>
  <c r="G43" i="1"/>
  <c r="H43" i="1"/>
  <c r="I43" i="1"/>
  <c r="J43" i="1"/>
  <c r="K43" i="1"/>
  <c r="L43" i="1"/>
  <c r="M43" i="1"/>
  <c r="N43" i="1"/>
  <c r="O43" i="1"/>
  <c r="P43" i="1"/>
  <c r="G44"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AL44" i="1"/>
  <c r="AM44" i="1"/>
  <c r="AN44" i="1"/>
  <c r="AO44" i="1"/>
  <c r="AP44" i="1"/>
  <c r="AQ44" i="1"/>
  <c r="AR44" i="1"/>
  <c r="AS44" i="1"/>
  <c r="AT44" i="1"/>
  <c r="AU44" i="1"/>
  <c r="G45" i="1"/>
  <c r="H45" i="1"/>
  <c r="I45" i="1"/>
  <c r="J45" i="1"/>
  <c r="K45" i="1"/>
  <c r="L45" i="1"/>
  <c r="M45" i="1"/>
  <c r="N45" i="1"/>
  <c r="O45" i="1"/>
  <c r="P45" i="1"/>
  <c r="Q45" i="1"/>
  <c r="R45" i="1"/>
  <c r="S45" i="1"/>
  <c r="T45" i="1"/>
  <c r="U45" i="1"/>
  <c r="V45" i="1"/>
  <c r="W45" i="1"/>
  <c r="X45" i="1"/>
  <c r="Y45" i="1"/>
  <c r="Z45" i="1"/>
  <c r="AA45" i="1"/>
  <c r="AB45" i="1"/>
  <c r="AC45" i="1"/>
  <c r="AD45" i="1"/>
  <c r="AE45" i="1"/>
  <c r="AF45" i="1"/>
  <c r="AG45" i="1"/>
  <c r="AH45" i="1"/>
  <c r="AI45" i="1"/>
  <c r="AJ45" i="1"/>
  <c r="AK45" i="1"/>
  <c r="AL45" i="1"/>
  <c r="AM45" i="1"/>
  <c r="AN45" i="1"/>
  <c r="AO45" i="1"/>
  <c r="AP45" i="1"/>
  <c r="AQ45" i="1"/>
  <c r="AR45" i="1"/>
  <c r="AS45" i="1"/>
  <c r="AT45" i="1"/>
  <c r="AU45" i="1"/>
  <c r="G46" i="1"/>
  <c r="H46" i="1"/>
  <c r="I46" i="1"/>
  <c r="J46" i="1"/>
  <c r="K46" i="1"/>
  <c r="L46" i="1"/>
  <c r="M46" i="1"/>
  <c r="N46" i="1"/>
  <c r="O46" i="1"/>
  <c r="P46" i="1"/>
  <c r="Q46" i="1"/>
  <c r="R46" i="1"/>
  <c r="S46" i="1"/>
  <c r="T46" i="1"/>
  <c r="U46" i="1"/>
  <c r="V46" i="1"/>
  <c r="W46" i="1"/>
  <c r="X46" i="1"/>
  <c r="Y46" i="1"/>
  <c r="Z46" i="1"/>
  <c r="AA46" i="1"/>
  <c r="AB46" i="1"/>
  <c r="AC46" i="1"/>
  <c r="AD46" i="1"/>
  <c r="AE46" i="1"/>
  <c r="AF46" i="1"/>
  <c r="AG46" i="1"/>
  <c r="AH46" i="1"/>
  <c r="AI46" i="1"/>
  <c r="AJ46" i="1"/>
  <c r="AK46" i="1"/>
  <c r="AL46" i="1"/>
  <c r="AM46" i="1"/>
  <c r="AN46" i="1"/>
  <c r="AO46" i="1"/>
  <c r="AP46" i="1"/>
  <c r="AQ46" i="1"/>
  <c r="AR46" i="1"/>
  <c r="AS46" i="1"/>
  <c r="AT46" i="1"/>
  <c r="AU46" i="1"/>
  <c r="G47" i="1"/>
  <c r="H47" i="1"/>
  <c r="I47" i="1"/>
  <c r="J47" i="1"/>
  <c r="K47" i="1"/>
  <c r="L47" i="1"/>
  <c r="M47" i="1"/>
  <c r="N47" i="1"/>
  <c r="O47" i="1"/>
  <c r="P47" i="1"/>
  <c r="Q47" i="1"/>
  <c r="R47" i="1"/>
  <c r="S47" i="1"/>
  <c r="T47" i="1"/>
  <c r="U47" i="1"/>
  <c r="V47" i="1"/>
  <c r="W47" i="1"/>
  <c r="X47" i="1"/>
  <c r="Y47" i="1"/>
  <c r="Z47" i="1"/>
  <c r="AA47" i="1"/>
  <c r="AB47" i="1"/>
  <c r="AC47" i="1"/>
  <c r="AD47" i="1"/>
  <c r="AE47" i="1"/>
  <c r="AF47" i="1"/>
  <c r="AG47" i="1"/>
  <c r="AH47" i="1"/>
  <c r="AI47" i="1"/>
  <c r="AJ47" i="1"/>
  <c r="AK47" i="1"/>
  <c r="AL47" i="1"/>
  <c r="AM47" i="1"/>
  <c r="AN47" i="1"/>
  <c r="AO47" i="1"/>
  <c r="AP47" i="1"/>
  <c r="AQ47" i="1"/>
  <c r="AR47" i="1"/>
  <c r="AS47" i="1"/>
  <c r="AT47" i="1"/>
  <c r="AU47" i="1"/>
  <c r="G48" i="1"/>
  <c r="H48" i="1"/>
  <c r="G49" i="1"/>
  <c r="H49" i="1"/>
  <c r="I49" i="1"/>
  <c r="J49" i="1"/>
  <c r="K49" i="1"/>
  <c r="L49" i="1"/>
  <c r="M49" i="1"/>
  <c r="N49" i="1"/>
  <c r="O49" i="1"/>
  <c r="P49" i="1"/>
  <c r="F33" i="1"/>
  <c r="F34" i="1"/>
  <c r="F35" i="1"/>
  <c r="F36" i="1"/>
  <c r="F37" i="1"/>
  <c r="F38" i="1"/>
  <c r="F39" i="1"/>
  <c r="F40" i="1"/>
  <c r="F41" i="1"/>
  <c r="F42" i="1"/>
  <c r="F43" i="1"/>
  <c r="F44" i="1"/>
  <c r="F45" i="1"/>
  <c r="F46" i="1"/>
  <c r="F47" i="1"/>
  <c r="F48" i="1"/>
  <c r="F49" i="1"/>
  <c r="F32" i="1"/>
  <c r="F25" i="1"/>
  <c r="F26" i="1"/>
  <c r="F27" i="1"/>
  <c r="G17" i="1"/>
  <c r="G25" i="1"/>
  <c r="G26" i="1"/>
  <c r="G27" i="1"/>
  <c r="H17" i="1"/>
  <c r="H23" i="1"/>
  <c r="AU25" i="1"/>
  <c r="AU26" i="1"/>
  <c r="AU27" i="1"/>
  <c r="E156" i="5"/>
  <c r="E157" i="5"/>
</calcChain>
</file>

<file path=xl/sharedStrings.xml><?xml version="1.0" encoding="utf-8"?>
<sst xmlns="http://schemas.openxmlformats.org/spreadsheetml/2006/main" count="839" uniqueCount="304">
  <si>
    <t>4 Façades</t>
  </si>
  <si>
    <t>Semi-mitoyen</t>
  </si>
  <si>
    <t>Mitoyen</t>
  </si>
  <si>
    <t>Nvx logement pr n+1</t>
  </si>
  <si>
    <t>part nvx bati</t>
  </si>
  <si>
    <t>Répartition entre 3 types</t>
  </si>
  <si>
    <t>par type</t>
  </si>
  <si>
    <t>Classe 1</t>
  </si>
  <si>
    <t>Classe 2</t>
  </si>
  <si>
    <t>Classe 3</t>
  </si>
  <si>
    <t>Classe 4</t>
  </si>
  <si>
    <t>Classe 5</t>
  </si>
  <si>
    <t>Classe 6</t>
  </si>
  <si>
    <t>Type</t>
  </si>
  <si>
    <t>Classe d'âge</t>
  </si>
  <si>
    <t>Conso Moy</t>
  </si>
  <si>
    <t>ETAPE 1 - Croissance physique du parc</t>
  </si>
  <si>
    <t>Total des maisons du parc par année</t>
  </si>
  <si>
    <t>kWh/m2/an</t>
  </si>
  <si>
    <t>Maisons par classe</t>
  </si>
  <si>
    <t>ETAPE 2 - Calcul de la consommation du parc par année</t>
  </si>
  <si>
    <t>Consommation du parc</t>
  </si>
  <si>
    <t>En kWh/m2/an</t>
  </si>
  <si>
    <t>En kWh/an</t>
  </si>
  <si>
    <t>En TWh/an</t>
  </si>
  <si>
    <t>ETAPE 3 - Evaluation des émissions</t>
  </si>
  <si>
    <t>a. Projection du mix énergétique</t>
  </si>
  <si>
    <t>1.Mazout</t>
  </si>
  <si>
    <t>2.Gaz naturel</t>
  </si>
  <si>
    <t>3.Electricité classique</t>
  </si>
  <si>
    <t>4.Electricité SER</t>
  </si>
  <si>
    <t>b. Facteur d'émissions en kg équivalent CO2/kWh</t>
  </si>
  <si>
    <t>c. Emissien de GES en tonnes equivalent CO2</t>
  </si>
  <si>
    <t>Part de la conson par combustible</t>
  </si>
  <si>
    <t>En TWh</t>
  </si>
  <si>
    <t>en tonnes equ CO2</t>
  </si>
  <si>
    <t>Etape 4 - Calibrage du modèle avec les émissions 1990 (caluls climact "vers une wallonie bas carbone")</t>
  </si>
  <si>
    <t>Constant</t>
  </si>
  <si>
    <t>pour les</t>
  </si>
  <si>
    <t>3 scénarios</t>
  </si>
  <si>
    <t>En décennies</t>
  </si>
  <si>
    <t>18% de moins qu'en 2010</t>
  </si>
  <si>
    <t>Emissions de GES modélisées</t>
  </si>
  <si>
    <t xml:space="preserve">Emissiens de GES pour un respect </t>
  </si>
  <si>
    <t>des obejctifs 2050 (selon Climact)</t>
  </si>
  <si>
    <t>Classe Réno C</t>
  </si>
  <si>
    <t>Classe Reno B</t>
  </si>
  <si>
    <t>Classe réno A</t>
  </si>
  <si>
    <t>total de maisons par année</t>
  </si>
  <si>
    <t>Part des classes ciblées en 2050</t>
  </si>
  <si>
    <t>Sans rénovation</t>
  </si>
  <si>
    <t>Avec rénovation</t>
  </si>
  <si>
    <t xml:space="preserve">En bref, nous avons </t>
  </si>
  <si>
    <t>transferez les batis des</t>
  </si>
  <si>
    <t xml:space="preserve">classes ciblées dans les classes </t>
  </si>
  <si>
    <t>re rénovations correspondantes</t>
  </si>
  <si>
    <t xml:space="preserve">a taux linéaire et fixe, s'appliquant </t>
  </si>
  <si>
    <t>sur le total de bâtis et</t>
  </si>
  <si>
    <t xml:space="preserve">représentant la part de la </t>
  </si>
  <si>
    <t>classe ciblées du parc en</t>
  </si>
  <si>
    <t>en TWh</t>
  </si>
  <si>
    <t>Conso par vecteur</t>
  </si>
  <si>
    <t>Rénovation</t>
  </si>
  <si>
    <t>Statu quo</t>
  </si>
  <si>
    <t>Démolition</t>
  </si>
  <si>
    <t>Objectifs</t>
  </si>
  <si>
    <t>Classe Démo B</t>
  </si>
  <si>
    <t>Classe Démo A</t>
  </si>
  <si>
    <t>Classe Démo C</t>
  </si>
  <si>
    <t>Avec démolition</t>
  </si>
  <si>
    <t>Démo</t>
  </si>
  <si>
    <t>Récapitulatif des résultats</t>
  </si>
  <si>
    <t>Statuquo</t>
  </si>
  <si>
    <t>1 - La consommation en TWh</t>
  </si>
  <si>
    <t>2 - Evolution des émissions en tonnes equ. CO2</t>
  </si>
  <si>
    <t>Taux 1990-2050</t>
  </si>
  <si>
    <t>1990 + (+/-30%)</t>
  </si>
  <si>
    <t>A. Le scnérario Statu quo</t>
  </si>
  <si>
    <t>Rupture en 2020 mix énergétique</t>
  </si>
  <si>
    <t>Taux 2010 -2050</t>
  </si>
  <si>
    <t>conso en TWh</t>
  </si>
  <si>
    <t>Emissions en tonnes equ CO2</t>
  </si>
  <si>
    <t>Taux 2010-2050</t>
  </si>
  <si>
    <t>B. Scénario Rénovation</t>
  </si>
  <si>
    <t>Consommation en TWh</t>
  </si>
  <si>
    <t>(P/r à 1990)</t>
  </si>
  <si>
    <t>(P/r 1990)</t>
  </si>
  <si>
    <t>Trajectoire "Objectif"</t>
  </si>
  <si>
    <t>C. Scénario Démolition</t>
  </si>
  <si>
    <t>graphiques</t>
  </si>
  <si>
    <t>Analyse de coût de deux options</t>
  </si>
  <si>
    <t>1. Coût financiers</t>
  </si>
  <si>
    <t>Type de rénovation</t>
  </si>
  <si>
    <t>Efficience de la rénovation</t>
  </si>
  <si>
    <t>Type A</t>
  </si>
  <si>
    <t>580 (168.200)</t>
  </si>
  <si>
    <t>Type B</t>
  </si>
  <si>
    <t>150 (16.350)</t>
  </si>
  <si>
    <t>Type C</t>
  </si>
  <si>
    <t>60 (6.540)</t>
  </si>
  <si>
    <t>Coût au en €/m2 (pour 109m2)</t>
  </si>
  <si>
    <t>NOMBRE TOTAL DE RéNOVATION</t>
  </si>
  <si>
    <t>TYPE A</t>
  </si>
  <si>
    <t>TYPE B</t>
  </si>
  <si>
    <t>TYPE C</t>
  </si>
  <si>
    <t>Coût des rénovations</t>
  </si>
  <si>
    <t>Coût total des rénovations</t>
  </si>
  <si>
    <t>Coût/unité</t>
  </si>
  <si>
    <t>Nombre de bâtiments rénovés/type</t>
  </si>
  <si>
    <t xml:space="preserve">Rénovation </t>
  </si>
  <si>
    <t>Nombre total de bâtiments rénovés</t>
  </si>
  <si>
    <t>sur un total en 2050 de 1340820</t>
  </si>
  <si>
    <t>Classes de démolitions</t>
  </si>
  <si>
    <t>Classes de rénovations</t>
  </si>
  <si>
    <t>Démo/rec A</t>
  </si>
  <si>
    <t>Démo/rec B</t>
  </si>
  <si>
    <t>Démo/rec C</t>
  </si>
  <si>
    <t>En fonction</t>
  </si>
  <si>
    <t>des classes</t>
  </si>
  <si>
    <t>cibles</t>
  </si>
  <si>
    <t>Coût de démolition/unité</t>
  </si>
  <si>
    <t>Coût de construciton/unité</t>
  </si>
  <si>
    <t>Coût total des démolitions</t>
  </si>
  <si>
    <t>Calcul de la Van des 2 options d'investissements</t>
  </si>
  <si>
    <t>I1</t>
  </si>
  <si>
    <t>I2</t>
  </si>
  <si>
    <t>Option</t>
  </si>
  <si>
    <t>Investissement</t>
  </si>
  <si>
    <t>Invest</t>
  </si>
  <si>
    <t>Taux d'actualisation</t>
  </si>
  <si>
    <t>Comment quantifier les bénéfices?</t>
  </si>
  <si>
    <t>En donnant un prix à la réduction de la tonne de CO2 comparer au statu quo.</t>
  </si>
  <si>
    <t>Tonnes equ CO2 évitées</t>
  </si>
  <si>
    <t>Qté de GES réduites</t>
  </si>
  <si>
    <t>Coût réduire 1 tonnes equ CO2</t>
  </si>
  <si>
    <t xml:space="preserve">En effet, les émissions de GES mettent du temps à se concentrer dans l'athmosphère. </t>
  </si>
  <si>
    <t>Hypothèses: Les bénéfices sont acquis chaque année, linéairement.</t>
  </si>
  <si>
    <t>(entre 1990 et 2050)</t>
  </si>
  <si>
    <t>Emissions GES</t>
  </si>
  <si>
    <t>Démo 2050</t>
  </si>
  <si>
    <t>Réno 2050</t>
  </si>
  <si>
    <t>Qté évitée par option</t>
  </si>
  <si>
    <t>Rentabilité</t>
  </si>
  <si>
    <t>(répartition linéaire des tonnes equ. CO2 réduite sur 40 ans)</t>
  </si>
  <si>
    <t>Rentabilité en tonnes equ CO2 evitées</t>
  </si>
  <si>
    <t>Rentabilité en €</t>
  </si>
  <si>
    <t>Statu quo 2050</t>
  </si>
  <si>
    <t>Calcul des qutés évitées</t>
  </si>
  <si>
    <t>Qté évitées grâce aux investissements</t>
  </si>
  <si>
    <t>Qté évitées 1990-2050</t>
  </si>
  <si>
    <t>Qté évitées annuellement</t>
  </si>
  <si>
    <t>Rent en tonnes equ CO2</t>
  </si>
  <si>
    <t>Rent en €</t>
  </si>
  <si>
    <t>Actualisation</t>
  </si>
  <si>
    <t>Somme actualisée des bénéfs</t>
  </si>
  <si>
    <t>VAN</t>
  </si>
  <si>
    <t>VAN I1</t>
  </si>
  <si>
    <t>VAN I2</t>
  </si>
  <si>
    <t>H: benefs distribués linéairement sur 40 ans</t>
  </si>
  <si>
    <t>pr des émissions évitées</t>
  </si>
  <si>
    <t>de 1990 a 2050</t>
  </si>
  <si>
    <t>H: entièrement attribué aux réno et démo</t>
  </si>
  <si>
    <t>Part du parc rénové en 2050</t>
  </si>
  <si>
    <t>Coût de démolition</t>
  </si>
  <si>
    <t>/unité</t>
  </si>
  <si>
    <t>démolis par classe</t>
  </si>
  <si>
    <t>Nombre de bâtis</t>
  </si>
  <si>
    <t>Nombre total de bâtiments démolis et reconstruits</t>
  </si>
  <si>
    <t>Part du parc démoli et reconstruit en 2050</t>
  </si>
  <si>
    <t>Coût de construction</t>
  </si>
  <si>
    <t>PRIX TONNE ENCHERE</t>
  </si>
  <si>
    <t>50€ la tonnes aux enchères</t>
  </si>
  <si>
    <t>100€ la tonne</t>
  </si>
  <si>
    <t>I réno</t>
  </si>
  <si>
    <t>I démo</t>
  </si>
  <si>
    <t>Prix 1</t>
  </si>
  <si>
    <t>Prix 2</t>
  </si>
  <si>
    <t>Prix 3</t>
  </si>
  <si>
    <t>r=</t>
  </si>
  <si>
    <t>t=</t>
  </si>
  <si>
    <t>tonne évitées/an</t>
  </si>
  <si>
    <t>tonne CO2 évitées (1990-2050)</t>
  </si>
  <si>
    <t>VAN réno (p1)</t>
  </si>
  <si>
    <t>VAN démo(p2)</t>
  </si>
  <si>
    <t>VAN démo(p1)</t>
  </si>
  <si>
    <t>VAN réno(p2)</t>
  </si>
  <si>
    <t>VAN réno (p3)</t>
  </si>
  <si>
    <t>VAN démo(p3)</t>
  </si>
  <si>
    <t>Actualisation des rentabilités</t>
  </si>
  <si>
    <t>R réno</t>
  </si>
  <si>
    <t>R démo</t>
  </si>
  <si>
    <t>Rentabilité en annuités</t>
  </si>
  <si>
    <t>Prix</t>
  </si>
  <si>
    <t>VAN réno</t>
  </si>
  <si>
    <t>VAN démo</t>
  </si>
  <si>
    <t>Combustible</t>
  </si>
  <si>
    <t>Prix (Euro/KWh)</t>
  </si>
  <si>
    <t>Mazout</t>
  </si>
  <si>
    <t>Gaz naturel</t>
  </si>
  <si>
    <t>Electricité</t>
  </si>
  <si>
    <t>Electricité SER</t>
  </si>
  <si>
    <t>Consommation en TWh par combustible</t>
  </si>
  <si>
    <t>A. Statu quo</t>
  </si>
  <si>
    <t>Facture ann du parc</t>
  </si>
  <si>
    <t>B. Rénovation</t>
  </si>
  <si>
    <t>B. Démolition</t>
  </si>
  <si>
    <t>2. Coût de la facture énergétique</t>
  </si>
  <si>
    <t>3. Coût pour l'environnement</t>
  </si>
  <si>
    <t>Option pour une remise à niveau du parc</t>
  </si>
  <si>
    <t>Economie finale d’énergie entre 2010 et 2050</t>
  </si>
  <si>
    <t>(TWh)</t>
  </si>
  <si>
    <t>Energie grise consommée sur le cycle de vie des bâtiments ciblés (TWh)</t>
  </si>
  <si>
    <t>« Rentabilité environnementale » (TWh)</t>
  </si>
  <si>
    <t>Statu Quo[1]</t>
  </si>
  <si>
    <t>/</t>
  </si>
  <si>
    <t>964 (702)</t>
  </si>
  <si>
    <t>1279 (387)</t>
  </si>
  <si>
    <t>[1] Référence. Ici, aucune action n’est menée quant à la remise à niveau du parc. Les 1600 TWh de réduction sont attribuables aux variations du mix énergétique utilisé dans le chauffage. Cette valeur sert de base pour calculer l’économie engendrée par l’option rénovation et démolition par rapport à la situation où aucune action n’est entreprise.</t>
  </si>
  <si>
    <t>Energie grise pour une rénovation</t>
  </si>
  <si>
    <t>Energie grise pour une démolition/reconstruction</t>
  </si>
  <si>
    <t>1. Energie économisée par les actions</t>
  </si>
  <si>
    <t>TWh</t>
  </si>
  <si>
    <t>Pour trouver l'énergie économisée, nous calculons la différence entre la consommation de 2009 et celle de 2050.</t>
  </si>
  <si>
    <t>Ainsi, nous trouvons l'énergie économisée grâce aux projets de démolitions et rénovations qui commencent en 2010</t>
  </si>
  <si>
    <t>TWh/unité</t>
  </si>
  <si>
    <t>Unités</t>
  </si>
  <si>
    <t>(109m2)</t>
  </si>
  <si>
    <t>Energie grise des projets</t>
  </si>
  <si>
    <t>2. Energie grise des projets</t>
  </si>
  <si>
    <t>P/r a aucne action</t>
  </si>
  <si>
    <t>durée de vue d'une maison</t>
  </si>
  <si>
    <t>sur durée de vie des bâtiments</t>
  </si>
  <si>
    <t>Delta</t>
  </si>
  <si>
    <t>Rentab environnementale</t>
  </si>
  <si>
    <t xml:space="preserve">Energie économisée </t>
  </si>
  <si>
    <t>p/r à aucune action</t>
  </si>
  <si>
    <t>Energie grise des</t>
  </si>
  <si>
    <t>deux options</t>
  </si>
  <si>
    <t xml:space="preserve">Rentabilité </t>
  </si>
  <si>
    <t>"environnementale"</t>
  </si>
  <si>
    <t>H fort</t>
  </si>
  <si>
    <t>H faible</t>
  </si>
  <si>
    <t>H base</t>
  </si>
  <si>
    <t>1. rénovation</t>
  </si>
  <si>
    <t>Conso en TWh H fort</t>
  </si>
  <si>
    <t>Conso en TWh H faible</t>
  </si>
  <si>
    <t>Conso en TWh H base</t>
  </si>
  <si>
    <t>2. Démolition</t>
  </si>
  <si>
    <t>* voir fichier brouillon pour la projection du physique du parc, qui nous donne la consommation</t>
  </si>
  <si>
    <t>Croissance 2009/2050</t>
  </si>
  <si>
    <t>Taux de croissance 2009-2050</t>
  </si>
  <si>
    <t>Démolition - Consommation en TWh</t>
  </si>
  <si>
    <t>Taux de croissance 1990-2050</t>
  </si>
  <si>
    <t>Taux de croissance annuel moyen</t>
  </si>
  <si>
    <t>Test de sensibilité</t>
  </si>
  <si>
    <t xml:space="preserve">Taux de croissance décennal moyen </t>
  </si>
  <si>
    <t>Démolition - Emissions de GES en tonnes équivalent CO2</t>
  </si>
  <si>
    <t>Démolition H faible - Emissions de GES en tonnes équivalent CO2</t>
  </si>
  <si>
    <t>Rénovation H fort - Emissions de GES en tonnes équivalent CO2</t>
  </si>
  <si>
    <t>CORRECTION</t>
  </si>
  <si>
    <t>VOIR AUTRE FEUILLE EXCEL</t>
  </si>
  <si>
    <t xml:space="preserve">reno </t>
  </si>
  <si>
    <t>Graphique émissions 3 scénarios</t>
  </si>
  <si>
    <t>démo</t>
  </si>
  <si>
    <t>Conso ave correction</t>
  </si>
  <si>
    <t>Emisisons</t>
  </si>
  <si>
    <t>* pour le premier taux de démolition</t>
  </si>
  <si>
    <t>Variation 1990-2050</t>
  </si>
  <si>
    <t>Calibrage</t>
  </si>
  <si>
    <t>Emissions trajectoire "objectif"</t>
  </si>
  <si>
    <t>Emissions GES modélisées</t>
  </si>
  <si>
    <t>Traj. "Objectif"</t>
  </si>
  <si>
    <t>réno</t>
  </si>
  <si>
    <t>evo</t>
  </si>
  <si>
    <t>Rénovation H base</t>
  </si>
  <si>
    <t>Rénovation H faible</t>
  </si>
  <si>
    <t>Rénovation H fort</t>
  </si>
  <si>
    <t>Démolition H fort</t>
  </si>
  <si>
    <t>Démolition H faible</t>
  </si>
  <si>
    <t>Démolition H base</t>
  </si>
  <si>
    <t>Taux d'actualisation=</t>
  </si>
  <si>
    <t>(€)</t>
  </si>
  <si>
    <t>tonnes CO2 évitées p/r au statu quo</t>
  </si>
  <si>
    <t>Rentabilité en annuités (€)</t>
  </si>
  <si>
    <t>Somme actualisée des annuités (€)</t>
  </si>
  <si>
    <t>tonnes CO2 évitées/an</t>
  </si>
  <si>
    <t>Facture annuelle</t>
  </si>
  <si>
    <t>Variation 2010-2050</t>
  </si>
  <si>
    <t xml:space="preserve"> p/r au statu quo</t>
  </si>
  <si>
    <t>Energié économisée réno</t>
  </si>
  <si>
    <t>Energie économisée démo</t>
  </si>
  <si>
    <t>annuel</t>
  </si>
  <si>
    <t>sur l'investissement</t>
  </si>
  <si>
    <t>Energie grise rénovation</t>
  </si>
  <si>
    <t>kWh</t>
  </si>
  <si>
    <t>Sur durée d'inves</t>
  </si>
  <si>
    <t>t equ CO2</t>
  </si>
  <si>
    <t>Emissions évitée</t>
  </si>
  <si>
    <t>Annuité (€)</t>
  </si>
  <si>
    <t>pr t40</t>
  </si>
  <si>
    <t>pr t 40</t>
  </si>
  <si>
    <t>Coût réduction/tonne</t>
  </si>
  <si>
    <t xml:space="preserve"> </t>
  </si>
  <si>
    <t>Consommation des logements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</si>
</sst>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0\ &quot;€&quot;;[Red]\-#,##0\ &quot;€&quot;"/>
    <numFmt numFmtId="44" formatCode="_-* #,##0.00\ &quot;€&quot;_-;\-* #,##0.00\ &quot;€&quot;_-;_-* &quot;-&quot;??\ &quot;€&quot;_-;_-@_-"/>
    <numFmt numFmtId="43" formatCode="_-* #,##0.00\ _€_-;\-* #,##0.00\ _€_-;_-* &quot;-&quot;??\ _€_-;_-@_-"/>
    <numFmt numFmtId="164" formatCode="0.0"/>
    <numFmt numFmtId="165" formatCode="0.000"/>
    <numFmt numFmtId="172" formatCode="0.0%"/>
    <numFmt numFmtId="188" formatCode="_-* #,##0\ _€_-;\-* #,##0\ _€_-;_-* &quot;-&quot;??\ _€_-;_-@_-"/>
    <numFmt numFmtId="189" formatCode="_-* #,##0.000\ _€_-;\-* #,##0.000\ _€_-;_-* &quot;-&quot;??\ _€_-;_-@_-"/>
    <numFmt numFmtId="193" formatCode="_-* #,##0.000\ _€_-;\-* #,##0.000\ _€_-;_-* &quot;-&quot;???\ _€_-;_-@_-"/>
    <numFmt numFmtId="195" formatCode="_-* #,##0.00\ _€_-;\-* #,##0.00\ _€_-;_-* &quot;-&quot;???\ _€_-;_-@_-"/>
    <numFmt numFmtId="197" formatCode="_-* #,##0\ _€_-;\-* #,##0\ _€_-;_-* &quot;-&quot;???\ _€_-;_-@_-"/>
    <numFmt numFmtId="210" formatCode="_-* #,##0\ &quot;€&quot;_-;\-* #,##0\ &quot;€&quot;_-;_-* &quot;-&quot;??\ &quot;€&quot;_-;_-@_-"/>
    <numFmt numFmtId="213" formatCode="0.000%"/>
    <numFmt numFmtId="214" formatCode="0.0000%"/>
  </numFmts>
  <fonts count="10" x14ac:knownFonts="1">
    <font>
      <sz val="12"/>
      <color theme="1"/>
      <name val="Calibri"/>
      <family val="2"/>
      <scheme val="minor"/>
    </font>
    <font>
      <sz val="12"/>
      <color theme="1"/>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sz val="12"/>
      <color theme="1"/>
      <name val="Times New Roman"/>
    </font>
    <font>
      <b/>
      <sz val="11"/>
      <color theme="1"/>
      <name val="Times New Roman"/>
    </font>
    <font>
      <sz val="11"/>
      <color theme="1"/>
      <name val="Times New Roman"/>
    </font>
    <font>
      <sz val="11"/>
      <color rgb="FF000000"/>
      <name val="Times New Roman"/>
    </font>
    <font>
      <sz val="12"/>
      <color rgb="FF000000"/>
      <name val="Times New Roman"/>
    </font>
  </fonts>
  <fills count="29">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DCE6F1"/>
        <bgColor rgb="FF000000"/>
      </patternFill>
    </fill>
    <fill>
      <patternFill patternType="solid">
        <fgColor rgb="FFD9D9D9"/>
        <bgColor rgb="FF000000"/>
      </patternFill>
    </fill>
    <fill>
      <patternFill patternType="solid">
        <fgColor rgb="FFFFFF00"/>
        <bgColor rgb="FF000000"/>
      </patternFill>
    </fill>
    <fill>
      <patternFill patternType="solid">
        <fgColor rgb="FFC4D79B"/>
        <bgColor rgb="FF000000"/>
      </patternFill>
    </fill>
    <fill>
      <patternFill patternType="solid">
        <fgColor rgb="FF8DB4E2"/>
        <bgColor rgb="FF000000"/>
      </patternFill>
    </fill>
    <fill>
      <patternFill patternType="solid">
        <fgColor rgb="FFDA9694"/>
        <bgColor rgb="FF000000"/>
      </patternFill>
    </fill>
    <fill>
      <patternFill patternType="solid">
        <fgColor theme="8" tint="0.79998168889431442"/>
        <bgColor indexed="64"/>
      </patternFill>
    </fill>
    <fill>
      <patternFill patternType="solid">
        <fgColor theme="5" tint="0.59999389629810485"/>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2" tint="-0.249977111117893"/>
        <bgColor indexed="64"/>
      </patternFill>
    </fill>
  </fills>
  <borders count="21">
    <border>
      <left/>
      <right/>
      <top/>
      <bottom/>
      <diagonal/>
    </border>
    <border>
      <left/>
      <right/>
      <top/>
      <bottom style="double">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5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267">
    <xf numFmtId="0" fontId="0" fillId="0" borderId="0" xfId="0"/>
    <xf numFmtId="0" fontId="0" fillId="2" borderId="0" xfId="0" applyFill="1"/>
    <xf numFmtId="0" fontId="0" fillId="3" borderId="0" xfId="0" applyFill="1"/>
    <xf numFmtId="0" fontId="0" fillId="4" borderId="0" xfId="0" applyFill="1" applyBorder="1"/>
    <xf numFmtId="0" fontId="0" fillId="4" borderId="0" xfId="0" applyFill="1"/>
    <xf numFmtId="0" fontId="0" fillId="0" borderId="0" xfId="0" applyBorder="1" applyAlignment="1">
      <alignment horizontal="center"/>
    </xf>
    <xf numFmtId="0" fontId="0" fillId="0" borderId="0" xfId="0" applyBorder="1"/>
    <xf numFmtId="1" fontId="0" fillId="0" borderId="0" xfId="0" applyNumberFormat="1" applyBorder="1"/>
    <xf numFmtId="1" fontId="0" fillId="0" borderId="0" xfId="0" applyNumberFormat="1"/>
    <xf numFmtId="1" fontId="0" fillId="4" borderId="0" xfId="0" applyNumberFormat="1" applyFill="1"/>
    <xf numFmtId="164" fontId="0" fillId="0" borderId="0" xfId="0" applyNumberFormat="1"/>
    <xf numFmtId="0" fontId="0" fillId="5" borderId="0" xfId="0" applyFill="1"/>
    <xf numFmtId="1" fontId="0" fillId="0" borderId="0" xfId="0" applyNumberFormat="1" applyAlignment="1">
      <alignment horizontal="center"/>
    </xf>
    <xf numFmtId="0" fontId="0" fillId="0" borderId="0" xfId="0" applyAlignment="1">
      <alignment horizontal="center"/>
    </xf>
    <xf numFmtId="0" fontId="0" fillId="0" borderId="0" xfId="0" applyFill="1"/>
    <xf numFmtId="0" fontId="0" fillId="6" borderId="0" xfId="0" applyFill="1"/>
    <xf numFmtId="2" fontId="0" fillId="0" borderId="0" xfId="0" applyNumberFormat="1"/>
    <xf numFmtId="2" fontId="0" fillId="6" borderId="0" xfId="0" applyNumberFormat="1" applyFill="1"/>
    <xf numFmtId="0" fontId="0" fillId="7" borderId="0" xfId="0" applyFill="1"/>
    <xf numFmtId="0" fontId="0" fillId="8" borderId="0" xfId="0" applyFill="1"/>
    <xf numFmtId="172" fontId="0" fillId="0" borderId="0" xfId="0" applyNumberFormat="1"/>
    <xf numFmtId="9" fontId="0" fillId="0" borderId="0" xfId="0" applyNumberFormat="1"/>
    <xf numFmtId="43" fontId="0" fillId="0" borderId="0" xfId="1" applyFont="1"/>
    <xf numFmtId="43" fontId="0" fillId="0" borderId="0" xfId="0" applyNumberFormat="1"/>
    <xf numFmtId="189" fontId="0" fillId="0" borderId="0" xfId="0" applyNumberFormat="1"/>
    <xf numFmtId="193" fontId="0" fillId="0" borderId="0" xfId="0" applyNumberFormat="1"/>
    <xf numFmtId="197" fontId="0" fillId="8" borderId="0" xfId="0" applyNumberFormat="1" applyFill="1"/>
    <xf numFmtId="0" fontId="0" fillId="9" borderId="0" xfId="0" applyFill="1"/>
    <xf numFmtId="0" fontId="0" fillId="10" borderId="0" xfId="0" applyFill="1"/>
    <xf numFmtId="0" fontId="0" fillId="11" borderId="0" xfId="0" applyFill="1"/>
    <xf numFmtId="1" fontId="0" fillId="11" borderId="0" xfId="0" applyNumberFormat="1" applyFill="1"/>
    <xf numFmtId="9" fontId="0" fillId="0" borderId="0" xfId="3" applyFont="1"/>
    <xf numFmtId="0" fontId="0" fillId="5" borderId="0" xfId="0" applyFill="1" applyAlignment="1">
      <alignment horizontal="center"/>
    </xf>
    <xf numFmtId="0" fontId="0" fillId="4" borderId="0" xfId="0" applyFill="1" applyAlignment="1">
      <alignment horizontal="center"/>
    </xf>
    <xf numFmtId="172" fontId="0" fillId="0" borderId="0" xfId="3" applyNumberFormat="1" applyFont="1"/>
    <xf numFmtId="10" fontId="0" fillId="0" borderId="0" xfId="3" applyNumberFormat="1" applyFont="1"/>
    <xf numFmtId="10" fontId="0" fillId="3" borderId="0" xfId="3" applyNumberFormat="1" applyFont="1" applyFill="1"/>
    <xf numFmtId="1" fontId="0" fillId="3" borderId="0" xfId="0" applyNumberFormat="1" applyFill="1" applyAlignment="1">
      <alignment horizontal="center"/>
    </xf>
    <xf numFmtId="1" fontId="0" fillId="5" borderId="0" xfId="0" applyNumberFormat="1" applyFill="1"/>
    <xf numFmtId="1" fontId="0" fillId="8" borderId="0" xfId="0" applyNumberFormat="1" applyFill="1"/>
    <xf numFmtId="9" fontId="0" fillId="8" borderId="0" xfId="3" applyFont="1" applyFill="1"/>
    <xf numFmtId="1" fontId="0" fillId="0" borderId="0" xfId="0" applyNumberFormat="1" applyFill="1"/>
    <xf numFmtId="0" fontId="0" fillId="13" borderId="0" xfId="0" applyFill="1"/>
    <xf numFmtId="1" fontId="0" fillId="13" borderId="0" xfId="0" applyNumberFormat="1" applyFill="1"/>
    <xf numFmtId="189" fontId="0" fillId="0" borderId="0" xfId="1" applyNumberFormat="1" applyFont="1"/>
    <xf numFmtId="188" fontId="0" fillId="0" borderId="0" xfId="1" applyNumberFormat="1" applyFont="1"/>
    <xf numFmtId="189" fontId="0" fillId="4" borderId="0" xfId="1" applyNumberFormat="1" applyFont="1" applyFill="1"/>
    <xf numFmtId="2" fontId="0" fillId="11" borderId="0" xfId="0" applyNumberFormat="1" applyFill="1"/>
    <xf numFmtId="0" fontId="0" fillId="14" borderId="0" xfId="0" applyFill="1"/>
    <xf numFmtId="0" fontId="0" fillId="15" borderId="0" xfId="0" applyFill="1"/>
    <xf numFmtId="0" fontId="0" fillId="16" borderId="0" xfId="0" applyFill="1"/>
    <xf numFmtId="0" fontId="0" fillId="4" borderId="0" xfId="1" applyNumberFormat="1" applyFont="1" applyFill="1"/>
    <xf numFmtId="0" fontId="0" fillId="4" borderId="0" xfId="0" applyNumberFormat="1" applyFill="1"/>
    <xf numFmtId="1" fontId="0" fillId="2" borderId="0" xfId="0" applyNumberFormat="1" applyFill="1"/>
    <xf numFmtId="1" fontId="0" fillId="15" borderId="0" xfId="0" applyNumberFormat="1" applyFill="1"/>
    <xf numFmtId="0" fontId="0" fillId="17" borderId="0" xfId="0" applyFill="1"/>
    <xf numFmtId="1" fontId="0" fillId="17" borderId="0" xfId="0" applyNumberFormat="1" applyFill="1"/>
    <xf numFmtId="1" fontId="0" fillId="6" borderId="0" xfId="0" applyNumberFormat="1" applyFill="1"/>
    <xf numFmtId="1" fontId="0" fillId="10" borderId="0" xfId="0" applyNumberFormat="1" applyFill="1"/>
    <xf numFmtId="10" fontId="0" fillId="15" borderId="0" xfId="3" applyNumberFormat="1" applyFont="1" applyFill="1"/>
    <xf numFmtId="10" fontId="0" fillId="17" borderId="0" xfId="3" applyNumberFormat="1" applyFont="1" applyFill="1"/>
    <xf numFmtId="10" fontId="0" fillId="6" borderId="0" xfId="3" applyNumberFormat="1" applyFont="1" applyFill="1"/>
    <xf numFmtId="10" fontId="0" fillId="10" borderId="0" xfId="3" applyNumberFormat="1" applyFont="1" applyFill="1"/>
    <xf numFmtId="0" fontId="2" fillId="0" borderId="0" xfId="0" applyFont="1"/>
    <xf numFmtId="0" fontId="2" fillId="18" borderId="0" xfId="0" applyFont="1" applyFill="1"/>
    <xf numFmtId="0" fontId="2" fillId="19" borderId="0" xfId="0" applyFont="1" applyFill="1"/>
    <xf numFmtId="1" fontId="2" fillId="19" borderId="0" xfId="0" applyNumberFormat="1" applyFont="1" applyFill="1"/>
    <xf numFmtId="0" fontId="2" fillId="20" borderId="0" xfId="0" applyFont="1" applyFill="1"/>
    <xf numFmtId="0" fontId="0" fillId="6" borderId="0" xfId="0" applyFill="1" applyBorder="1"/>
    <xf numFmtId="1" fontId="0" fillId="6" borderId="0" xfId="0" applyNumberFormat="1" applyFill="1" applyBorder="1"/>
    <xf numFmtId="9" fontId="0" fillId="0" borderId="0" xfId="3" applyFont="1" applyBorder="1"/>
    <xf numFmtId="0" fontId="0" fillId="17" borderId="0" xfId="0" applyFill="1" applyBorder="1"/>
    <xf numFmtId="1" fontId="0" fillId="17" borderId="0" xfId="0" applyNumberFormat="1" applyFill="1" applyBorder="1"/>
    <xf numFmtId="0" fontId="0" fillId="0" borderId="1" xfId="0" applyBorder="1"/>
    <xf numFmtId="10" fontId="0" fillId="0" borderId="0" xfId="3" applyNumberFormat="1" applyFont="1" applyBorder="1"/>
    <xf numFmtId="1" fontId="2" fillId="20" borderId="0" xfId="0" applyNumberFormat="1" applyFont="1" applyFill="1"/>
    <xf numFmtId="9" fontId="2" fillId="0" borderId="0" xfId="0" applyNumberFormat="1" applyFont="1"/>
    <xf numFmtId="0" fontId="2" fillId="21" borderId="0" xfId="0" applyFont="1" applyFill="1"/>
    <xf numFmtId="1" fontId="2" fillId="21" borderId="0" xfId="0" applyNumberFormat="1" applyFont="1" applyFill="1"/>
    <xf numFmtId="0" fontId="2" fillId="22" borderId="0" xfId="0" applyFont="1" applyFill="1"/>
    <xf numFmtId="1" fontId="2" fillId="22" borderId="0" xfId="0" applyNumberFormat="1" applyFont="1" applyFill="1"/>
    <xf numFmtId="0" fontId="2" fillId="23" borderId="0" xfId="0" applyFont="1" applyFill="1"/>
    <xf numFmtId="1" fontId="2" fillId="23" borderId="0" xfId="0" applyNumberFormat="1" applyFont="1" applyFill="1"/>
    <xf numFmtId="0" fontId="0" fillId="24" borderId="0" xfId="0" applyFill="1"/>
    <xf numFmtId="0" fontId="0" fillId="25" borderId="0" xfId="0" applyFill="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3" xfId="250" applyBorder="1" applyAlignment="1">
      <alignment horizontal="center" vertical="center" wrapText="1"/>
    </xf>
    <xf numFmtId="0" fontId="7" fillId="0" borderId="4"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3" fillId="0" borderId="0" xfId="250" applyAlignment="1">
      <alignment horizontal="justify" vertical="center"/>
    </xf>
    <xf numFmtId="1" fontId="0" fillId="25" borderId="0" xfId="0" applyNumberFormat="1" applyFill="1"/>
    <xf numFmtId="0" fontId="0" fillId="0" borderId="7" xfId="0" applyBorder="1"/>
    <xf numFmtId="0" fontId="0" fillId="0" borderId="8" xfId="0" applyBorder="1"/>
    <xf numFmtId="0" fontId="0" fillId="0" borderId="8" xfId="0" applyBorder="1" applyAlignment="1">
      <alignment horizontal="center"/>
    </xf>
    <xf numFmtId="0" fontId="7" fillId="0" borderId="8" xfId="0" applyFont="1" applyFill="1" applyBorder="1" applyAlignment="1">
      <alignment horizontal="center" vertical="center" wrapText="1"/>
    </xf>
    <xf numFmtId="0" fontId="8" fillId="0" borderId="9" xfId="0" applyFont="1" applyBorder="1" applyAlignment="1">
      <alignment horizontal="center" vertical="center" wrapText="1"/>
    </xf>
    <xf numFmtId="0" fontId="0" fillId="0" borderId="10" xfId="0" applyBorder="1"/>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xf>
    <xf numFmtId="0" fontId="0" fillId="0" borderId="14" xfId="0" applyBorder="1" applyAlignment="1">
      <alignment horizontal="center"/>
    </xf>
    <xf numFmtId="0" fontId="0" fillId="0" borderId="9" xfId="0" applyBorder="1"/>
    <xf numFmtId="0" fontId="0" fillId="0" borderId="11" xfId="0" applyBorder="1"/>
    <xf numFmtId="0" fontId="0" fillId="0" borderId="14" xfId="0" applyBorder="1"/>
    <xf numFmtId="0" fontId="0" fillId="0" borderId="9" xfId="0" applyBorder="1" applyAlignment="1">
      <alignment horizontal="center"/>
    </xf>
    <xf numFmtId="0" fontId="0" fillId="0" borderId="16" xfId="0" applyBorder="1"/>
    <xf numFmtId="0" fontId="0" fillId="0" borderId="17" xfId="0" applyBorder="1"/>
    <xf numFmtId="0" fontId="0" fillId="0" borderId="0" xfId="0" applyFill="1" applyBorder="1"/>
    <xf numFmtId="6" fontId="0" fillId="0" borderId="0" xfId="0" applyNumberFormat="1"/>
    <xf numFmtId="0" fontId="6" fillId="0" borderId="0" xfId="0" applyFont="1" applyBorder="1" applyAlignment="1">
      <alignment horizontal="center" vertical="center" wrapText="1"/>
    </xf>
    <xf numFmtId="0" fontId="3" fillId="0" borderId="0" xfId="250" applyBorder="1" applyAlignment="1">
      <alignment horizontal="center" vertical="center" wrapText="1"/>
    </xf>
    <xf numFmtId="0" fontId="7" fillId="0" borderId="0" xfId="0" applyFont="1" applyBorder="1" applyAlignment="1">
      <alignment horizontal="center" vertical="center" wrapText="1"/>
    </xf>
    <xf numFmtId="6" fontId="7" fillId="0" borderId="0" xfId="0" applyNumberFormat="1" applyFont="1" applyBorder="1" applyAlignment="1">
      <alignment horizontal="center" vertical="center" wrapText="1"/>
    </xf>
    <xf numFmtId="210" fontId="0" fillId="0" borderId="0" xfId="2" applyNumberFormat="1" applyFont="1"/>
    <xf numFmtId="210" fontId="0" fillId="11" borderId="15" xfId="2" applyNumberFormat="1" applyFont="1" applyFill="1" applyBorder="1"/>
    <xf numFmtId="0" fontId="0" fillId="11" borderId="16" xfId="0" applyFill="1" applyBorder="1"/>
    <xf numFmtId="0" fontId="0" fillId="11" borderId="17" xfId="0" applyFill="1" applyBorder="1"/>
    <xf numFmtId="210" fontId="0" fillId="0" borderId="0" xfId="0" applyNumberFormat="1"/>
    <xf numFmtId="0" fontId="0" fillId="2" borderId="0" xfId="0" applyFill="1" applyAlignment="1">
      <alignment horizontal="center"/>
    </xf>
    <xf numFmtId="0" fontId="0" fillId="2" borderId="8" xfId="0" applyFill="1" applyBorder="1"/>
    <xf numFmtId="0" fontId="0" fillId="2" borderId="9" xfId="0" applyFill="1" applyBorder="1"/>
    <xf numFmtId="1" fontId="0" fillId="0" borderId="13" xfId="0" applyNumberFormat="1" applyBorder="1"/>
    <xf numFmtId="0" fontId="0" fillId="2" borderId="18" xfId="0" applyFill="1" applyBorder="1"/>
    <xf numFmtId="0" fontId="0" fillId="0" borderId="19" xfId="0" applyBorder="1"/>
    <xf numFmtId="0" fontId="0" fillId="0" borderId="20" xfId="0" applyBorder="1"/>
    <xf numFmtId="0" fontId="0" fillId="0" borderId="18" xfId="0" applyBorder="1"/>
    <xf numFmtId="1" fontId="0" fillId="0" borderId="19" xfId="0" applyNumberFormat="1" applyBorder="1"/>
    <xf numFmtId="1" fontId="0" fillId="0" borderId="20" xfId="0" applyNumberFormat="1" applyBorder="1"/>
    <xf numFmtId="1" fontId="0" fillId="0" borderId="11" xfId="0" applyNumberFormat="1" applyBorder="1"/>
    <xf numFmtId="0" fontId="0" fillId="10" borderId="10" xfId="0" applyFill="1" applyBorder="1"/>
    <xf numFmtId="0" fontId="0" fillId="6" borderId="10" xfId="0" applyFill="1" applyBorder="1"/>
    <xf numFmtId="0" fontId="0" fillId="17" borderId="10" xfId="0" applyFill="1" applyBorder="1"/>
    <xf numFmtId="1" fontId="0" fillId="0" borderId="14" xfId="0" applyNumberFormat="1" applyBorder="1"/>
    <xf numFmtId="0" fontId="0" fillId="0" borderId="6" xfId="0" applyBorder="1"/>
    <xf numFmtId="0" fontId="0" fillId="0" borderId="6" xfId="0" applyBorder="1" applyAlignment="1">
      <alignment horizontal="center"/>
    </xf>
    <xf numFmtId="0" fontId="0" fillId="6" borderId="16" xfId="0" applyFill="1" applyBorder="1"/>
    <xf numFmtId="0" fontId="0" fillId="6" borderId="17" xfId="0" applyFill="1" applyBorder="1"/>
    <xf numFmtId="210" fontId="0" fillId="6" borderId="15" xfId="2" applyNumberFormat="1" applyFont="1" applyFill="1" applyBorder="1"/>
    <xf numFmtId="0" fontId="0" fillId="6" borderId="7" xfId="0" applyFill="1" applyBorder="1"/>
    <xf numFmtId="0" fontId="0" fillId="6" borderId="8" xfId="0" applyFill="1" applyBorder="1"/>
    <xf numFmtId="0" fontId="0" fillId="6" borderId="9" xfId="0" applyFill="1" applyBorder="1"/>
    <xf numFmtId="0" fontId="0" fillId="0" borderId="10" xfId="0" applyFill="1" applyBorder="1"/>
    <xf numFmtId="0" fontId="0" fillId="0" borderId="7" xfId="0" applyFill="1" applyBorder="1"/>
    <xf numFmtId="0" fontId="0" fillId="0" borderId="16" xfId="0" applyFill="1" applyBorder="1"/>
    <xf numFmtId="0" fontId="0" fillId="0" borderId="15" xfId="0" applyBorder="1"/>
    <xf numFmtId="10" fontId="0" fillId="0" borderId="6" xfId="3" applyNumberFormat="1" applyFont="1" applyBorder="1"/>
    <xf numFmtId="0" fontId="0" fillId="17" borderId="16" xfId="0" applyFill="1" applyBorder="1"/>
    <xf numFmtId="0" fontId="0" fillId="17" borderId="17" xfId="0" applyFill="1" applyBorder="1"/>
    <xf numFmtId="210" fontId="0" fillId="17" borderId="15" xfId="2" applyNumberFormat="1" applyFont="1" applyFill="1" applyBorder="1"/>
    <xf numFmtId="0" fontId="0" fillId="17" borderId="7" xfId="0" applyFill="1" applyBorder="1"/>
    <xf numFmtId="0" fontId="0" fillId="17" borderId="8" xfId="0" applyFill="1" applyBorder="1"/>
    <xf numFmtId="0" fontId="0" fillId="17" borderId="9" xfId="0" applyFill="1" applyBorder="1"/>
    <xf numFmtId="0" fontId="0" fillId="0" borderId="7" xfId="0" applyBorder="1" applyAlignment="1">
      <alignment horizontal="left"/>
    </xf>
    <xf numFmtId="0" fontId="0" fillId="0" borderId="7" xfId="0" applyBorder="1" applyAlignment="1">
      <alignment horizontal="center"/>
    </xf>
    <xf numFmtId="0" fontId="0" fillId="0" borderId="18"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7" xfId="0" applyBorder="1" applyAlignment="1">
      <alignment horizontal="right"/>
    </xf>
    <xf numFmtId="0" fontId="0" fillId="10" borderId="0" xfId="0" applyFill="1" applyAlignment="1">
      <alignment horizontal="center"/>
    </xf>
    <xf numFmtId="0" fontId="0" fillId="10" borderId="7" xfId="0" applyFill="1" applyBorder="1"/>
    <xf numFmtId="0" fontId="0" fillId="10" borderId="8" xfId="0" applyFill="1" applyBorder="1"/>
    <xf numFmtId="0" fontId="0" fillId="10" borderId="9" xfId="0" applyFill="1" applyBorder="1"/>
    <xf numFmtId="210" fontId="0" fillId="0" borderId="0" xfId="0" applyNumberFormat="1" applyBorder="1"/>
    <xf numFmtId="0" fontId="0" fillId="10" borderId="0" xfId="0" applyFill="1" applyBorder="1"/>
    <xf numFmtId="0" fontId="0" fillId="0" borderId="12" xfId="0" applyBorder="1" applyAlignment="1">
      <alignment horizontal="right"/>
    </xf>
    <xf numFmtId="210" fontId="0" fillId="0" borderId="8" xfId="0" applyNumberFormat="1" applyBorder="1"/>
    <xf numFmtId="210" fontId="0" fillId="0" borderId="13" xfId="0" applyNumberFormat="1" applyBorder="1"/>
    <xf numFmtId="1" fontId="0" fillId="0" borderId="9" xfId="0" applyNumberFormat="1" applyBorder="1"/>
    <xf numFmtId="0" fontId="0" fillId="17" borderId="12" xfId="0" applyFill="1" applyBorder="1"/>
    <xf numFmtId="1" fontId="0" fillId="0" borderId="17" xfId="0" applyNumberFormat="1" applyBorder="1"/>
    <xf numFmtId="6" fontId="0" fillId="0" borderId="17" xfId="0" applyNumberFormat="1" applyBorder="1"/>
    <xf numFmtId="1" fontId="0" fillId="0" borderId="6" xfId="0" applyNumberFormat="1" applyBorder="1"/>
    <xf numFmtId="0" fontId="0" fillId="10" borderId="6" xfId="0" applyFill="1" applyBorder="1"/>
    <xf numFmtId="6" fontId="0" fillId="0" borderId="6" xfId="0" applyNumberFormat="1" applyBorder="1"/>
    <xf numFmtId="1" fontId="0" fillId="10" borderId="9" xfId="0" applyNumberFormat="1" applyFill="1" applyBorder="1"/>
    <xf numFmtId="6" fontId="0" fillId="0" borderId="15" xfId="0" applyNumberFormat="1" applyBorder="1"/>
    <xf numFmtId="0" fontId="0" fillId="6" borderId="6" xfId="0" applyFill="1" applyBorder="1"/>
    <xf numFmtId="0" fontId="0" fillId="17" borderId="6" xfId="0" applyFill="1" applyBorder="1"/>
    <xf numFmtId="6" fontId="0" fillId="16" borderId="6" xfId="0" applyNumberFormat="1" applyFill="1" applyBorder="1"/>
    <xf numFmtId="6" fontId="0" fillId="7" borderId="6" xfId="0" applyNumberFormat="1" applyFill="1" applyBorder="1"/>
    <xf numFmtId="6" fontId="0" fillId="15" borderId="6" xfId="0" applyNumberFormat="1" applyFill="1" applyBorder="1"/>
    <xf numFmtId="210" fontId="0" fillId="0" borderId="6" xfId="2" applyNumberFormat="1" applyFont="1" applyBorder="1"/>
    <xf numFmtId="210" fontId="0" fillId="0" borderId="6" xfId="0" applyNumberFormat="1" applyFill="1" applyBorder="1"/>
    <xf numFmtId="210" fontId="0" fillId="0" borderId="6" xfId="0" applyNumberFormat="1" applyBorder="1"/>
    <xf numFmtId="0" fontId="0" fillId="10" borderId="7" xfId="0" applyFill="1" applyBorder="1" applyAlignment="1">
      <alignment horizontal="center"/>
    </xf>
    <xf numFmtId="0" fontId="0" fillId="10" borderId="8" xfId="0" applyFill="1" applyBorder="1" applyAlignment="1">
      <alignment horizontal="center"/>
    </xf>
    <xf numFmtId="9" fontId="0" fillId="0" borderId="9" xfId="0" applyNumberFormat="1" applyBorder="1" applyAlignment="1">
      <alignment horizontal="left"/>
    </xf>
    <xf numFmtId="0" fontId="0" fillId="0" borderId="14" xfId="1" applyNumberFormat="1" applyFont="1" applyBorder="1" applyAlignment="1">
      <alignment horizontal="left"/>
    </xf>
    <xf numFmtId="0" fontId="0" fillId="0" borderId="11" xfId="0" applyFill="1" applyBorder="1"/>
    <xf numFmtId="0" fontId="0" fillId="26" borderId="0" xfId="0" applyFill="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3" fontId="0" fillId="0" borderId="6" xfId="1" applyFont="1" applyBorder="1"/>
    <xf numFmtId="0" fontId="0" fillId="2" borderId="6" xfId="0" applyFill="1" applyBorder="1"/>
    <xf numFmtId="165" fontId="0" fillId="0" borderId="6" xfId="0" applyNumberFormat="1" applyBorder="1"/>
    <xf numFmtId="0" fontId="0" fillId="10" borderId="9" xfId="0" applyFill="1" applyBorder="1" applyAlignment="1">
      <alignment horizontal="center"/>
    </xf>
    <xf numFmtId="0" fontId="0" fillId="10" borderId="0" xfId="0" applyFill="1" applyBorder="1" applyAlignment="1">
      <alignment horizontal="center"/>
    </xf>
    <xf numFmtId="0" fontId="0" fillId="10" borderId="11" xfId="0" applyFill="1" applyBorder="1" applyAlignment="1">
      <alignment horizontal="center"/>
    </xf>
    <xf numFmtId="0" fontId="0" fillId="26" borderId="10" xfId="0" applyFill="1" applyBorder="1"/>
    <xf numFmtId="0" fontId="0" fillId="10" borderId="18" xfId="0" applyFill="1" applyBorder="1" applyAlignment="1">
      <alignment horizontal="center"/>
    </xf>
    <xf numFmtId="0" fontId="0" fillId="10" borderId="19" xfId="0" applyFill="1" applyBorder="1" applyAlignment="1">
      <alignment horizontal="center"/>
    </xf>
    <xf numFmtId="0" fontId="0" fillId="26" borderId="6" xfId="0" applyFill="1" applyBorder="1"/>
    <xf numFmtId="0" fontId="0" fillId="4" borderId="8" xfId="0" applyFill="1" applyBorder="1"/>
    <xf numFmtId="0" fontId="0" fillId="4" borderId="9" xfId="0" applyFill="1" applyBorder="1"/>
    <xf numFmtId="0" fontId="0" fillId="4" borderId="11" xfId="0" applyFill="1" applyBorder="1"/>
    <xf numFmtId="193" fontId="0" fillId="0" borderId="0" xfId="0" applyNumberFormat="1" applyBorder="1"/>
    <xf numFmtId="193" fontId="0" fillId="0" borderId="13" xfId="0" applyNumberFormat="1" applyBorder="1"/>
    <xf numFmtId="0" fontId="0" fillId="27" borderId="7" xfId="0" applyFill="1" applyBorder="1"/>
    <xf numFmtId="0" fontId="0" fillId="27" borderId="9" xfId="0" applyFill="1" applyBorder="1"/>
    <xf numFmtId="0" fontId="0" fillId="27" borderId="10" xfId="0" applyFill="1" applyBorder="1"/>
    <xf numFmtId="0" fontId="0" fillId="27" borderId="11" xfId="0" applyFill="1" applyBorder="1"/>
    <xf numFmtId="0" fontId="0" fillId="4" borderId="18" xfId="0" applyFill="1" applyBorder="1"/>
    <xf numFmtId="189" fontId="0" fillId="4" borderId="19" xfId="1" applyNumberFormat="1" applyFont="1" applyFill="1" applyBorder="1" applyAlignment="1">
      <alignment horizontal="center"/>
    </xf>
    <xf numFmtId="189" fontId="0" fillId="0" borderId="19" xfId="1" applyNumberFormat="1" applyFont="1" applyBorder="1" applyAlignment="1"/>
    <xf numFmtId="189" fontId="0" fillId="0" borderId="20" xfId="1" applyNumberFormat="1" applyFont="1" applyBorder="1" applyAlignment="1"/>
    <xf numFmtId="0" fontId="0" fillId="12" borderId="6" xfId="0" applyFill="1" applyBorder="1"/>
    <xf numFmtId="213" fontId="0" fillId="0" borderId="0" xfId="3" applyNumberFormat="1" applyFont="1"/>
    <xf numFmtId="214" fontId="0" fillId="0" borderId="0" xfId="3" applyNumberFormat="1" applyFont="1"/>
    <xf numFmtId="0" fontId="0" fillId="16" borderId="7" xfId="0" applyFill="1" applyBorder="1"/>
    <xf numFmtId="0" fontId="0" fillId="16" borderId="8" xfId="0" applyFill="1" applyBorder="1"/>
    <xf numFmtId="0" fontId="0" fillId="16" borderId="9" xfId="0" applyFill="1" applyBorder="1"/>
    <xf numFmtId="0" fontId="0" fillId="16" borderId="6" xfId="0" applyFill="1" applyBorder="1"/>
    <xf numFmtId="189" fontId="0" fillId="0" borderId="6" xfId="1" applyNumberFormat="1" applyFont="1" applyBorder="1"/>
    <xf numFmtId="213" fontId="0" fillId="0" borderId="6" xfId="3" applyNumberFormat="1" applyFont="1" applyBorder="1"/>
    <xf numFmtId="0" fontId="0" fillId="4" borderId="7" xfId="0" applyFill="1" applyBorder="1"/>
    <xf numFmtId="0" fontId="0" fillId="4" borderId="6" xfId="0" applyFill="1" applyBorder="1"/>
    <xf numFmtId="0" fontId="0" fillId="16" borderId="0" xfId="0" applyFill="1" applyBorder="1"/>
    <xf numFmtId="1" fontId="0" fillId="11" borderId="6" xfId="0" applyNumberFormat="1" applyFill="1" applyBorder="1"/>
    <xf numFmtId="9" fontId="0" fillId="0" borderId="7" xfId="3" applyFont="1" applyBorder="1" applyAlignment="1">
      <alignment horizontal="right"/>
    </xf>
    <xf numFmtId="0" fontId="0" fillId="0" borderId="9" xfId="0" applyBorder="1" applyAlignment="1">
      <alignment horizontal="right"/>
    </xf>
    <xf numFmtId="9" fontId="0" fillId="0" borderId="12" xfId="3" applyFont="1" applyBorder="1" applyAlignment="1">
      <alignment horizontal="right"/>
    </xf>
    <xf numFmtId="0" fontId="0" fillId="0" borderId="14" xfId="0" applyBorder="1" applyAlignment="1">
      <alignment horizontal="right"/>
    </xf>
    <xf numFmtId="0" fontId="0" fillId="0" borderId="17" xfId="0" applyBorder="1" applyAlignment="1">
      <alignment horizontal="right"/>
    </xf>
    <xf numFmtId="0" fontId="0" fillId="2" borderId="16" xfId="0" applyFill="1" applyBorder="1"/>
    <xf numFmtId="0" fontId="0" fillId="4" borderId="16" xfId="0" applyFill="1" applyBorder="1"/>
    <xf numFmtId="0" fontId="0" fillId="4" borderId="15" xfId="0" applyFill="1" applyBorder="1"/>
    <xf numFmtId="0" fontId="0" fillId="12" borderId="7" xfId="0" applyFill="1" applyBorder="1" applyAlignment="1">
      <alignment horizontal="center"/>
    </xf>
    <xf numFmtId="0" fontId="0" fillId="12" borderId="8" xfId="0" applyFill="1" applyBorder="1"/>
    <xf numFmtId="0" fontId="0" fillId="12" borderId="9" xfId="0" applyFill="1" applyBorder="1"/>
    <xf numFmtId="210" fontId="0" fillId="12" borderId="6" xfId="0" applyNumberFormat="1" applyFill="1" applyBorder="1"/>
    <xf numFmtId="0" fontId="0" fillId="12" borderId="7" xfId="0" applyFill="1" applyBorder="1"/>
    <xf numFmtId="0" fontId="0" fillId="12" borderId="10" xfId="0" applyFill="1" applyBorder="1"/>
    <xf numFmtId="0" fontId="0" fillId="12" borderId="0" xfId="0" applyFill="1" applyBorder="1"/>
    <xf numFmtId="0" fontId="0" fillId="12" borderId="0" xfId="0" applyFill="1"/>
    <xf numFmtId="0" fontId="0" fillId="12" borderId="15" xfId="0" applyFill="1" applyBorder="1"/>
    <xf numFmtId="0" fontId="0" fillId="12" borderId="16" xfId="0" applyFill="1" applyBorder="1" applyAlignment="1">
      <alignment horizontal="left"/>
    </xf>
    <xf numFmtId="0" fontId="0" fillId="12" borderId="6" xfId="0" applyFill="1" applyBorder="1" applyAlignment="1">
      <alignment horizontal="center"/>
    </xf>
    <xf numFmtId="0" fontId="0" fillId="12" borderId="16" xfId="0" applyFill="1" applyBorder="1"/>
    <xf numFmtId="0" fontId="0" fillId="0" borderId="11" xfId="1" applyNumberFormat="1" applyFont="1" applyBorder="1" applyAlignment="1">
      <alignment horizontal="left"/>
    </xf>
    <xf numFmtId="0" fontId="0" fillId="2" borderId="20" xfId="0" applyFill="1" applyBorder="1"/>
    <xf numFmtId="10" fontId="0" fillId="0" borderId="20" xfId="3" applyNumberFormat="1" applyFont="1" applyBorder="1" applyAlignment="1">
      <alignment horizontal="center"/>
    </xf>
    <xf numFmtId="10" fontId="0" fillId="0" borderId="6" xfId="3" applyNumberFormat="1" applyFont="1" applyBorder="1" applyAlignment="1">
      <alignment horizontal="center"/>
    </xf>
    <xf numFmtId="195" fontId="0" fillId="11" borderId="0" xfId="0" applyNumberFormat="1" applyFill="1"/>
    <xf numFmtId="1" fontId="0" fillId="0" borderId="6" xfId="0" applyNumberFormat="1" applyFill="1" applyBorder="1"/>
    <xf numFmtId="0" fontId="0" fillId="28" borderId="0" xfId="0" applyFill="1"/>
    <xf numFmtId="0" fontId="0" fillId="28" borderId="0" xfId="0" applyFill="1" applyBorder="1" applyAlignment="1">
      <alignment horizontal="center"/>
    </xf>
    <xf numFmtId="0" fontId="0" fillId="28" borderId="0" xfId="0" applyFill="1" applyBorder="1"/>
    <xf numFmtId="1" fontId="0" fillId="28" borderId="0" xfId="0" applyNumberFormat="1" applyFill="1" applyAlignment="1">
      <alignment horizontal="center"/>
    </xf>
    <xf numFmtId="0" fontId="0" fillId="28" borderId="0" xfId="0" applyFill="1" applyAlignment="1">
      <alignment horizontal="center"/>
    </xf>
    <xf numFmtId="0" fontId="9" fillId="0" borderId="0" xfId="0" applyFont="1"/>
  </cellXfs>
  <cellStyles count="251">
    <cellStyle name="Comma" xfId="1" builtinId="3"/>
    <cellStyle name="Currency" xfId="2" builtinId="4"/>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cellStyle name="Normal" xfId="0" builtinId="0"/>
    <cellStyle name="Percent" xfId="3" builtin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Démolition!$E$142</c:f>
              <c:strCache>
                <c:ptCount val="1"/>
                <c:pt idx="0">
                  <c:v>Statu quo</c:v>
                </c:pt>
              </c:strCache>
            </c:strRef>
          </c:tx>
          <c:marker>
            <c:symbol val="none"/>
          </c:marker>
          <c:cat>
            <c:numRef>
              <c:f>Démolition!$F$141:$L$141</c:f>
              <c:numCache>
                <c:formatCode>General</c:formatCode>
                <c:ptCount val="7"/>
                <c:pt idx="0">
                  <c:v>1990.0</c:v>
                </c:pt>
                <c:pt idx="1">
                  <c:v>2000.0</c:v>
                </c:pt>
                <c:pt idx="2">
                  <c:v>2010.0</c:v>
                </c:pt>
                <c:pt idx="3">
                  <c:v>2020.0</c:v>
                </c:pt>
                <c:pt idx="4">
                  <c:v>2030.0</c:v>
                </c:pt>
                <c:pt idx="5">
                  <c:v>2040.0</c:v>
                </c:pt>
                <c:pt idx="6">
                  <c:v>2050.0</c:v>
                </c:pt>
              </c:numCache>
            </c:numRef>
          </c:cat>
          <c:val>
            <c:numRef>
              <c:f>Démolition!$F$142:$L$142</c:f>
              <c:numCache>
                <c:formatCode>0</c:formatCode>
                <c:ptCount val="7"/>
                <c:pt idx="0">
                  <c:v>8.11659355706167E6</c:v>
                </c:pt>
                <c:pt idx="1">
                  <c:v>8.84708697719722E6</c:v>
                </c:pt>
                <c:pt idx="2">
                  <c:v>9.57758039733277E6</c:v>
                </c:pt>
                <c:pt idx="3">
                  <c:v>8.44709455841347E6</c:v>
                </c:pt>
                <c:pt idx="4">
                  <c:v>7.4531925662685E6</c:v>
                </c:pt>
                <c:pt idx="5">
                  <c:v>6.91483994608286E6</c:v>
                </c:pt>
                <c:pt idx="6">
                  <c:v>6.37426298121367E6</c:v>
                </c:pt>
              </c:numCache>
            </c:numRef>
          </c:val>
          <c:smooth val="0"/>
        </c:ser>
        <c:ser>
          <c:idx val="1"/>
          <c:order val="1"/>
          <c:tx>
            <c:strRef>
              <c:f>Démolition!$E$143</c:f>
              <c:strCache>
                <c:ptCount val="1"/>
                <c:pt idx="0">
                  <c:v>Objectifs</c:v>
                </c:pt>
              </c:strCache>
            </c:strRef>
          </c:tx>
          <c:marker>
            <c:symbol val="none"/>
          </c:marker>
          <c:cat>
            <c:numRef>
              <c:f>Démolition!$F$141:$L$141</c:f>
              <c:numCache>
                <c:formatCode>General</c:formatCode>
                <c:ptCount val="7"/>
                <c:pt idx="0">
                  <c:v>1990.0</c:v>
                </c:pt>
                <c:pt idx="1">
                  <c:v>2000.0</c:v>
                </c:pt>
                <c:pt idx="2">
                  <c:v>2010.0</c:v>
                </c:pt>
                <c:pt idx="3">
                  <c:v>2020.0</c:v>
                </c:pt>
                <c:pt idx="4">
                  <c:v>2030.0</c:v>
                </c:pt>
                <c:pt idx="5">
                  <c:v>2040.0</c:v>
                </c:pt>
                <c:pt idx="6">
                  <c:v>2050.0</c:v>
                </c:pt>
              </c:numCache>
            </c:numRef>
          </c:cat>
          <c:val>
            <c:numRef>
              <c:f>Démolition!$F$143:$L$143</c:f>
              <c:numCache>
                <c:formatCode>0</c:formatCode>
                <c:ptCount val="7"/>
                <c:pt idx="0">
                  <c:v>8.11659355706167E6</c:v>
                </c:pt>
                <c:pt idx="1">
                  <c:v>7.79771186096234E6</c:v>
                </c:pt>
                <c:pt idx="2">
                  <c:v>7.49135826983614E6</c:v>
                </c:pt>
                <c:pt idx="3">
                  <c:v>4.43836169972544E6</c:v>
                </c:pt>
                <c:pt idx="4">
                  <c:v>2.62957048215244E6</c:v>
                </c:pt>
                <c:pt idx="5">
                  <c:v>1.55792641258489E6</c:v>
                </c:pt>
                <c:pt idx="6">
                  <c:v>923015.6497052281</c:v>
                </c:pt>
              </c:numCache>
            </c:numRef>
          </c:val>
          <c:smooth val="0"/>
        </c:ser>
        <c:ser>
          <c:idx val="2"/>
          <c:order val="2"/>
          <c:tx>
            <c:strRef>
              <c:f>Démolition!$E$144</c:f>
              <c:strCache>
                <c:ptCount val="1"/>
                <c:pt idx="0">
                  <c:v>Rénovation</c:v>
                </c:pt>
              </c:strCache>
            </c:strRef>
          </c:tx>
          <c:marker>
            <c:symbol val="none"/>
          </c:marker>
          <c:cat>
            <c:numRef>
              <c:f>Démolition!$F$141:$L$141</c:f>
              <c:numCache>
                <c:formatCode>General</c:formatCode>
                <c:ptCount val="7"/>
                <c:pt idx="0">
                  <c:v>1990.0</c:v>
                </c:pt>
                <c:pt idx="1">
                  <c:v>2000.0</c:v>
                </c:pt>
                <c:pt idx="2">
                  <c:v>2010.0</c:v>
                </c:pt>
                <c:pt idx="3">
                  <c:v>2020.0</c:v>
                </c:pt>
                <c:pt idx="4">
                  <c:v>2030.0</c:v>
                </c:pt>
                <c:pt idx="5">
                  <c:v>2040.0</c:v>
                </c:pt>
                <c:pt idx="6">
                  <c:v>2050.0</c:v>
                </c:pt>
              </c:numCache>
            </c:numRef>
          </c:cat>
          <c:val>
            <c:numRef>
              <c:f>Démolition!$F$144:$L$144</c:f>
              <c:numCache>
                <c:formatCode>0</c:formatCode>
                <c:ptCount val="7"/>
                <c:pt idx="0">
                  <c:v>8.11659355706167E6</c:v>
                </c:pt>
                <c:pt idx="1">
                  <c:v>6.49327484564934E6</c:v>
                </c:pt>
                <c:pt idx="2">
                  <c:v>4.68651815164502E6</c:v>
                </c:pt>
                <c:pt idx="3">
                  <c:v>3.97829276572841E6</c:v>
                </c:pt>
                <c:pt idx="4">
                  <c:v>3.21159107223844E6</c:v>
                </c:pt>
                <c:pt idx="5">
                  <c:v>2.68309372626675E6</c:v>
                </c:pt>
                <c:pt idx="6">
                  <c:v>2.18092440937314E6</c:v>
                </c:pt>
              </c:numCache>
            </c:numRef>
          </c:val>
          <c:smooth val="0"/>
        </c:ser>
        <c:ser>
          <c:idx val="3"/>
          <c:order val="3"/>
          <c:tx>
            <c:strRef>
              <c:f>Démolition!$E$145</c:f>
              <c:strCache>
                <c:ptCount val="1"/>
                <c:pt idx="0">
                  <c:v>Démolition</c:v>
                </c:pt>
              </c:strCache>
            </c:strRef>
          </c:tx>
          <c:marker>
            <c:symbol val="none"/>
          </c:marker>
          <c:cat>
            <c:numRef>
              <c:f>Démolition!$F$141:$L$141</c:f>
              <c:numCache>
                <c:formatCode>General</c:formatCode>
                <c:ptCount val="7"/>
                <c:pt idx="0">
                  <c:v>1990.0</c:v>
                </c:pt>
                <c:pt idx="1">
                  <c:v>2000.0</c:v>
                </c:pt>
                <c:pt idx="2">
                  <c:v>2010.0</c:v>
                </c:pt>
                <c:pt idx="3">
                  <c:v>2020.0</c:v>
                </c:pt>
                <c:pt idx="4">
                  <c:v>2030.0</c:v>
                </c:pt>
                <c:pt idx="5">
                  <c:v>2040.0</c:v>
                </c:pt>
                <c:pt idx="6">
                  <c:v>2050.0</c:v>
                </c:pt>
              </c:numCache>
            </c:numRef>
          </c:cat>
          <c:val>
            <c:numRef>
              <c:f>Démolition!$F$145:$L$145</c:f>
              <c:numCache>
                <c:formatCode>0</c:formatCode>
                <c:ptCount val="7"/>
                <c:pt idx="0">
                  <c:v>8.11659355706167E6</c:v>
                </c:pt>
                <c:pt idx="1">
                  <c:v>5.68161548994317E6</c:v>
                </c:pt>
                <c:pt idx="2">
                  <c:v>3.08894680901142E6</c:v>
                </c:pt>
                <c:pt idx="3">
                  <c:v>2.4829794815213E6</c:v>
                </c:pt>
                <c:pt idx="4">
                  <c:v>1.79448734076477E6</c:v>
                </c:pt>
                <c:pt idx="5">
                  <c:v>1.27130021054446E6</c:v>
                </c:pt>
                <c:pt idx="6">
                  <c:v>783794.6896568272</c:v>
                </c:pt>
              </c:numCache>
            </c:numRef>
          </c:val>
          <c:smooth val="0"/>
        </c:ser>
        <c:dLbls>
          <c:showLegendKey val="0"/>
          <c:showVal val="0"/>
          <c:showCatName val="0"/>
          <c:showSerName val="0"/>
          <c:showPercent val="0"/>
          <c:showBubbleSize val="0"/>
        </c:dLbls>
        <c:marker val="1"/>
        <c:smooth val="0"/>
        <c:axId val="-2127652376"/>
        <c:axId val="-2127810984"/>
      </c:lineChart>
      <c:catAx>
        <c:axId val="-2127652376"/>
        <c:scaling>
          <c:orientation val="minMax"/>
        </c:scaling>
        <c:delete val="0"/>
        <c:axPos val="b"/>
        <c:numFmt formatCode="General" sourceLinked="1"/>
        <c:majorTickMark val="out"/>
        <c:minorTickMark val="none"/>
        <c:tickLblPos val="nextTo"/>
        <c:crossAx val="-2127810984"/>
        <c:crosses val="autoZero"/>
        <c:auto val="1"/>
        <c:lblAlgn val="ctr"/>
        <c:lblOffset val="100"/>
        <c:noMultiLvlLbl val="0"/>
      </c:catAx>
      <c:valAx>
        <c:axId val="-2127810984"/>
        <c:scaling>
          <c:orientation val="minMax"/>
        </c:scaling>
        <c:delete val="0"/>
        <c:axPos val="l"/>
        <c:majorGridlines/>
        <c:numFmt formatCode="0" sourceLinked="1"/>
        <c:majorTickMark val="out"/>
        <c:minorTickMark val="none"/>
        <c:tickLblPos val="nextTo"/>
        <c:crossAx val="-2127652376"/>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fr-FR" sz="1200" b="1" i="0" baseline="0">
                <a:effectLst/>
              </a:rPr>
              <a:t>Emissions de GES - Statu quo - Rénovation - Démolition - Trajectoire "Objectif"</a:t>
            </a:r>
            <a:endParaRPr lang="fr-FR" sz="1200">
              <a:effectLst/>
            </a:endParaRPr>
          </a:p>
        </c:rich>
      </c:tx>
      <c:layout/>
      <c:overlay val="1"/>
    </c:title>
    <c:autoTitleDeleted val="0"/>
    <c:plotArea>
      <c:layout>
        <c:manualLayout>
          <c:layoutTarget val="inner"/>
          <c:xMode val="edge"/>
          <c:yMode val="edge"/>
          <c:x val="0.207274666287482"/>
          <c:y val="0.181818181818182"/>
          <c:w val="0.556835996516237"/>
          <c:h val="0.72042072662995"/>
        </c:manualLayout>
      </c:layout>
      <c:lineChart>
        <c:grouping val="standard"/>
        <c:varyColors val="0"/>
        <c:ser>
          <c:idx val="0"/>
          <c:order val="0"/>
          <c:tx>
            <c:strRef>
              <c:f>Résultats!$C$154</c:f>
              <c:strCache>
                <c:ptCount val="1"/>
                <c:pt idx="0">
                  <c:v>Statu quo</c:v>
                </c:pt>
              </c:strCache>
            </c:strRef>
          </c:tx>
          <c:marker>
            <c:symbol val="none"/>
          </c:marker>
          <c:cat>
            <c:numRef>
              <c:f>Résultats!$D$153:$J$153</c:f>
              <c:numCache>
                <c:formatCode>General</c:formatCode>
                <c:ptCount val="7"/>
                <c:pt idx="0">
                  <c:v>1990.0</c:v>
                </c:pt>
                <c:pt idx="1">
                  <c:v>2000.0</c:v>
                </c:pt>
                <c:pt idx="2">
                  <c:v>2010.0</c:v>
                </c:pt>
                <c:pt idx="3">
                  <c:v>2020.0</c:v>
                </c:pt>
                <c:pt idx="4">
                  <c:v>2030.0</c:v>
                </c:pt>
                <c:pt idx="5">
                  <c:v>2040.0</c:v>
                </c:pt>
                <c:pt idx="6">
                  <c:v>2050.0</c:v>
                </c:pt>
              </c:numCache>
            </c:numRef>
          </c:cat>
          <c:val>
            <c:numRef>
              <c:f>Résultats!$D$154:$J$154</c:f>
              <c:numCache>
                <c:formatCode>0</c:formatCode>
                <c:ptCount val="7"/>
                <c:pt idx="0">
                  <c:v>8.116594E6</c:v>
                </c:pt>
                <c:pt idx="1">
                  <c:v>8.847087E6</c:v>
                </c:pt>
                <c:pt idx="2">
                  <c:v>9.57758E6</c:v>
                </c:pt>
                <c:pt idx="3">
                  <c:v>8.556286E6</c:v>
                </c:pt>
                <c:pt idx="4">
                  <c:v>7.550141E6</c:v>
                </c:pt>
                <c:pt idx="5">
                  <c:v>7.005386E6</c:v>
                </c:pt>
                <c:pt idx="6">
                  <c:v>6.458322E6</c:v>
                </c:pt>
              </c:numCache>
            </c:numRef>
          </c:val>
          <c:smooth val="0"/>
        </c:ser>
        <c:ser>
          <c:idx val="1"/>
          <c:order val="1"/>
          <c:tx>
            <c:strRef>
              <c:f>Résultats!$C$155</c:f>
              <c:strCache>
                <c:ptCount val="1"/>
                <c:pt idx="0">
                  <c:v>Trajectoire "Objectif"</c:v>
                </c:pt>
              </c:strCache>
            </c:strRef>
          </c:tx>
          <c:marker>
            <c:symbol val="none"/>
          </c:marker>
          <c:cat>
            <c:numRef>
              <c:f>Résultats!$D$153:$J$153</c:f>
              <c:numCache>
                <c:formatCode>General</c:formatCode>
                <c:ptCount val="7"/>
                <c:pt idx="0">
                  <c:v>1990.0</c:v>
                </c:pt>
                <c:pt idx="1">
                  <c:v>2000.0</c:v>
                </c:pt>
                <c:pt idx="2">
                  <c:v>2010.0</c:v>
                </c:pt>
                <c:pt idx="3">
                  <c:v>2020.0</c:v>
                </c:pt>
                <c:pt idx="4">
                  <c:v>2030.0</c:v>
                </c:pt>
                <c:pt idx="5">
                  <c:v>2040.0</c:v>
                </c:pt>
                <c:pt idx="6">
                  <c:v>2050.0</c:v>
                </c:pt>
              </c:numCache>
            </c:numRef>
          </c:cat>
          <c:val>
            <c:numRef>
              <c:f>Résultats!$D$155:$J$155</c:f>
              <c:numCache>
                <c:formatCode>0</c:formatCode>
                <c:ptCount val="7"/>
                <c:pt idx="0">
                  <c:v>8.116594E6</c:v>
                </c:pt>
                <c:pt idx="1">
                  <c:v>7.797712E6</c:v>
                </c:pt>
                <c:pt idx="2">
                  <c:v>7.491358E6</c:v>
                </c:pt>
                <c:pt idx="3">
                  <c:v>4.438362E6</c:v>
                </c:pt>
                <c:pt idx="4">
                  <c:v>2.62957E6</c:v>
                </c:pt>
                <c:pt idx="5">
                  <c:v>1.557926E6</c:v>
                </c:pt>
                <c:pt idx="6">
                  <c:v>923016.0</c:v>
                </c:pt>
              </c:numCache>
            </c:numRef>
          </c:val>
          <c:smooth val="0"/>
        </c:ser>
        <c:ser>
          <c:idx val="2"/>
          <c:order val="2"/>
          <c:tx>
            <c:strRef>
              <c:f>Résultats!$C$156</c:f>
              <c:strCache>
                <c:ptCount val="1"/>
                <c:pt idx="0">
                  <c:v>Rénovation</c:v>
                </c:pt>
              </c:strCache>
            </c:strRef>
          </c:tx>
          <c:marker>
            <c:symbol val="none"/>
          </c:marker>
          <c:cat>
            <c:numRef>
              <c:f>Résultats!$D$153:$J$153</c:f>
              <c:numCache>
                <c:formatCode>General</c:formatCode>
                <c:ptCount val="7"/>
                <c:pt idx="0">
                  <c:v>1990.0</c:v>
                </c:pt>
                <c:pt idx="1">
                  <c:v>2000.0</c:v>
                </c:pt>
                <c:pt idx="2">
                  <c:v>2010.0</c:v>
                </c:pt>
                <c:pt idx="3">
                  <c:v>2020.0</c:v>
                </c:pt>
                <c:pt idx="4">
                  <c:v>2030.0</c:v>
                </c:pt>
                <c:pt idx="5">
                  <c:v>2040.0</c:v>
                </c:pt>
                <c:pt idx="6">
                  <c:v>2050.0</c:v>
                </c:pt>
              </c:numCache>
            </c:numRef>
          </c:cat>
          <c:val>
            <c:numRef>
              <c:f>Résultats!$D$156:$J$156</c:f>
              <c:numCache>
                <c:formatCode>0</c:formatCode>
                <c:ptCount val="7"/>
                <c:pt idx="0">
                  <c:v>8.11659355706167E6</c:v>
                </c:pt>
                <c:pt idx="1">
                  <c:v>8.84708697719722E6</c:v>
                </c:pt>
                <c:pt idx="2">
                  <c:v>7.75889083458157E6</c:v>
                </c:pt>
                <c:pt idx="3">
                  <c:v>2.9937552707446E6</c:v>
                </c:pt>
                <c:pt idx="4">
                  <c:v>2.51819548506768E6</c:v>
                </c:pt>
                <c:pt idx="5">
                  <c:v>2.34798470803729E6</c:v>
                </c:pt>
                <c:pt idx="6">
                  <c:v>2.18093313450768E6</c:v>
                </c:pt>
              </c:numCache>
            </c:numRef>
          </c:val>
          <c:smooth val="0"/>
        </c:ser>
        <c:ser>
          <c:idx val="3"/>
          <c:order val="3"/>
          <c:tx>
            <c:strRef>
              <c:f>Résultats!$C$157</c:f>
              <c:strCache>
                <c:ptCount val="1"/>
                <c:pt idx="0">
                  <c:v>Démolition</c:v>
                </c:pt>
              </c:strCache>
            </c:strRef>
          </c:tx>
          <c:marker>
            <c:symbol val="none"/>
          </c:marker>
          <c:cat>
            <c:numRef>
              <c:f>Résultats!$D$153:$J$153</c:f>
              <c:numCache>
                <c:formatCode>General</c:formatCode>
                <c:ptCount val="7"/>
                <c:pt idx="0">
                  <c:v>1990.0</c:v>
                </c:pt>
                <c:pt idx="1">
                  <c:v>2000.0</c:v>
                </c:pt>
                <c:pt idx="2">
                  <c:v>2010.0</c:v>
                </c:pt>
                <c:pt idx="3">
                  <c:v>2020.0</c:v>
                </c:pt>
                <c:pt idx="4">
                  <c:v>2030.0</c:v>
                </c:pt>
                <c:pt idx="5">
                  <c:v>2040.0</c:v>
                </c:pt>
                <c:pt idx="6">
                  <c:v>2050.0</c:v>
                </c:pt>
              </c:numCache>
            </c:numRef>
          </c:cat>
          <c:val>
            <c:numRef>
              <c:f>Résultats!$D$157:$J$157</c:f>
              <c:numCache>
                <c:formatCode>0</c:formatCode>
                <c:ptCount val="7"/>
                <c:pt idx="0">
                  <c:v>8.11659355706167E6</c:v>
                </c:pt>
                <c:pt idx="1">
                  <c:v>8.847087E6</c:v>
                </c:pt>
                <c:pt idx="2">
                  <c:v>7.19317676441418E6</c:v>
                </c:pt>
                <c:pt idx="3">
                  <c:v>1.18905336500658E6</c:v>
                </c:pt>
                <c:pt idx="4">
                  <c:v>875545.666523311</c:v>
                </c:pt>
                <c:pt idx="5">
                  <c:v>826794.120799771</c:v>
                </c:pt>
                <c:pt idx="6">
                  <c:v>783809.734329449</c:v>
                </c:pt>
              </c:numCache>
            </c:numRef>
          </c:val>
          <c:smooth val="0"/>
        </c:ser>
        <c:dLbls>
          <c:showLegendKey val="0"/>
          <c:showVal val="0"/>
          <c:showCatName val="0"/>
          <c:showSerName val="0"/>
          <c:showPercent val="0"/>
          <c:showBubbleSize val="0"/>
        </c:dLbls>
        <c:marker val="1"/>
        <c:smooth val="0"/>
        <c:axId val="2073007208"/>
        <c:axId val="2072953176"/>
      </c:lineChart>
      <c:catAx>
        <c:axId val="2073007208"/>
        <c:scaling>
          <c:orientation val="minMax"/>
        </c:scaling>
        <c:delete val="0"/>
        <c:axPos val="b"/>
        <c:numFmt formatCode="General" sourceLinked="1"/>
        <c:majorTickMark val="out"/>
        <c:minorTickMark val="none"/>
        <c:tickLblPos val="nextTo"/>
        <c:crossAx val="2072953176"/>
        <c:crosses val="autoZero"/>
        <c:auto val="1"/>
        <c:lblAlgn val="ctr"/>
        <c:lblOffset val="100"/>
        <c:noMultiLvlLbl val="0"/>
      </c:catAx>
      <c:valAx>
        <c:axId val="2072953176"/>
        <c:scaling>
          <c:orientation val="minMax"/>
        </c:scaling>
        <c:delete val="0"/>
        <c:axPos val="l"/>
        <c:majorGridlines/>
        <c:title>
          <c:tx>
            <c:rich>
              <a:bodyPr rot="0" vert="horz"/>
              <a:lstStyle/>
              <a:p>
                <a:pPr>
                  <a:defRPr/>
                </a:pPr>
                <a:r>
                  <a:rPr lang="en-US"/>
                  <a:t>tonnes</a:t>
                </a:r>
                <a:r>
                  <a:rPr lang="en-US" baseline="0"/>
                  <a:t> equ. </a:t>
                </a:r>
              </a:p>
              <a:p>
                <a:pPr>
                  <a:defRPr/>
                </a:pPr>
                <a:r>
                  <a:rPr lang="en-US" baseline="0"/>
                  <a:t>CO2</a:t>
                </a:r>
                <a:endParaRPr lang="en-US"/>
              </a:p>
              <a:p>
                <a:pPr>
                  <a:defRPr/>
                </a:pPr>
                <a:endParaRPr lang="en-US"/>
              </a:p>
            </c:rich>
          </c:tx>
          <c:layout/>
          <c:overlay val="0"/>
        </c:title>
        <c:numFmt formatCode="0" sourceLinked="1"/>
        <c:majorTickMark val="out"/>
        <c:minorTickMark val="none"/>
        <c:tickLblPos val="nextTo"/>
        <c:crossAx val="2073007208"/>
        <c:crosses val="autoZero"/>
        <c:crossBetween val="between"/>
      </c:valAx>
    </c:plotArea>
    <c:legend>
      <c:legendPos val="r"/>
      <c:layout>
        <c:manualLayout>
          <c:xMode val="edge"/>
          <c:yMode val="edge"/>
          <c:x val="0.725735944970761"/>
          <c:y val="0.195117525893679"/>
          <c:w val="0.267492045999893"/>
          <c:h val="0.298076636524331"/>
        </c:manualLayout>
      </c:layout>
      <c:overlay val="0"/>
    </c:legend>
    <c:plotVisOnly val="1"/>
    <c:dispBlanksAs val="gap"/>
    <c:showDLblsOverMax val="0"/>
  </c:chart>
  <c:printSettings>
    <c:headerFooter/>
    <c:pageMargins b="1.0" l="0.75" r="0.75" t="1.0"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Evolution de la facture énergétique</a:t>
            </a:r>
            <a:r>
              <a:rPr lang="en-US" baseline="0"/>
              <a:t> annuelle</a:t>
            </a:r>
            <a:r>
              <a:rPr lang="en-US"/>
              <a:t> du parc (€)</a:t>
            </a:r>
          </a:p>
          <a:p>
            <a:pPr>
              <a:defRPr/>
            </a:pPr>
            <a:endParaRPr lang="en-US"/>
          </a:p>
        </c:rich>
      </c:tx>
      <c:layout>
        <c:manualLayout>
          <c:xMode val="edge"/>
          <c:yMode val="edge"/>
          <c:x val="0.227951139064496"/>
          <c:y val="0.0"/>
        </c:manualLayout>
      </c:layout>
      <c:overlay val="1"/>
    </c:title>
    <c:autoTitleDeleted val="0"/>
    <c:plotArea>
      <c:layout>
        <c:manualLayout>
          <c:layoutTarget val="inner"/>
          <c:xMode val="edge"/>
          <c:yMode val="edge"/>
          <c:x val="0.231291940418276"/>
          <c:y val="0.197080291970803"/>
          <c:w val="0.557799622180985"/>
          <c:h val="0.68021897810219"/>
        </c:manualLayout>
      </c:layout>
      <c:lineChart>
        <c:grouping val="standard"/>
        <c:varyColors val="0"/>
        <c:ser>
          <c:idx val="0"/>
          <c:order val="0"/>
          <c:tx>
            <c:strRef>
              <c:f>'Coût des options (VAN)'!$A$132</c:f>
              <c:strCache>
                <c:ptCount val="1"/>
                <c:pt idx="0">
                  <c:v>Statuquo</c:v>
                </c:pt>
              </c:strCache>
            </c:strRef>
          </c:tx>
          <c:marker>
            <c:symbol val="none"/>
          </c:marker>
          <c:cat>
            <c:numRef>
              <c:f>'Coût des options (VAN)'!$B$131:$AP$131</c:f>
              <c:numCache>
                <c:formatCode>General</c:formatCode>
                <c:ptCount val="41"/>
                <c:pt idx="0">
                  <c:v>2009.0</c:v>
                </c:pt>
                <c:pt idx="1">
                  <c:v>2010.0</c:v>
                </c:pt>
                <c:pt idx="2">
                  <c:v>2011.0</c:v>
                </c:pt>
                <c:pt idx="3">
                  <c:v>2012.0</c:v>
                </c:pt>
                <c:pt idx="4">
                  <c:v>2013.0</c:v>
                </c:pt>
                <c:pt idx="5">
                  <c:v>2014.0</c:v>
                </c:pt>
                <c:pt idx="6">
                  <c:v>2015.0</c:v>
                </c:pt>
                <c:pt idx="7">
                  <c:v>2016.0</c:v>
                </c:pt>
                <c:pt idx="8">
                  <c:v>2017.0</c:v>
                </c:pt>
                <c:pt idx="9">
                  <c:v>2018.0</c:v>
                </c:pt>
                <c:pt idx="10">
                  <c:v>2019.0</c:v>
                </c:pt>
                <c:pt idx="11">
                  <c:v>2020.0</c:v>
                </c:pt>
                <c:pt idx="12">
                  <c:v>2021.0</c:v>
                </c:pt>
                <c:pt idx="13">
                  <c:v>2022.0</c:v>
                </c:pt>
                <c:pt idx="14">
                  <c:v>2023.0</c:v>
                </c:pt>
                <c:pt idx="15">
                  <c:v>2024.0</c:v>
                </c:pt>
                <c:pt idx="16">
                  <c:v>2025.0</c:v>
                </c:pt>
                <c:pt idx="17">
                  <c:v>2026.0</c:v>
                </c:pt>
                <c:pt idx="18">
                  <c:v>2027.0</c:v>
                </c:pt>
                <c:pt idx="19">
                  <c:v>2028.0</c:v>
                </c:pt>
                <c:pt idx="20">
                  <c:v>2029.0</c:v>
                </c:pt>
                <c:pt idx="21">
                  <c:v>2030.0</c:v>
                </c:pt>
                <c:pt idx="22">
                  <c:v>2031.0</c:v>
                </c:pt>
                <c:pt idx="23">
                  <c:v>2032.0</c:v>
                </c:pt>
                <c:pt idx="24">
                  <c:v>2033.0</c:v>
                </c:pt>
                <c:pt idx="25">
                  <c:v>2034.0</c:v>
                </c:pt>
                <c:pt idx="26">
                  <c:v>2035.0</c:v>
                </c:pt>
                <c:pt idx="27">
                  <c:v>2036.0</c:v>
                </c:pt>
                <c:pt idx="28">
                  <c:v>2037.0</c:v>
                </c:pt>
                <c:pt idx="29">
                  <c:v>2038.0</c:v>
                </c:pt>
                <c:pt idx="30">
                  <c:v>2039.0</c:v>
                </c:pt>
                <c:pt idx="31">
                  <c:v>2040.0</c:v>
                </c:pt>
                <c:pt idx="32">
                  <c:v>2041.0</c:v>
                </c:pt>
                <c:pt idx="33">
                  <c:v>2042.0</c:v>
                </c:pt>
                <c:pt idx="34">
                  <c:v>2043.0</c:v>
                </c:pt>
                <c:pt idx="35">
                  <c:v>2044.0</c:v>
                </c:pt>
                <c:pt idx="36">
                  <c:v>2045.0</c:v>
                </c:pt>
                <c:pt idx="37">
                  <c:v>2046.0</c:v>
                </c:pt>
                <c:pt idx="38">
                  <c:v>2047.0</c:v>
                </c:pt>
                <c:pt idx="39">
                  <c:v>2048.0</c:v>
                </c:pt>
                <c:pt idx="40">
                  <c:v>2049.0</c:v>
                </c:pt>
              </c:numCache>
            </c:numRef>
          </c:cat>
          <c:val>
            <c:numRef>
              <c:f>'Coût des options (VAN)'!$B$132:$AP$132</c:f>
              <c:numCache>
                <c:formatCode>General</c:formatCode>
                <c:ptCount val="41"/>
                <c:pt idx="0">
                  <c:v>2.75791894386915E9</c:v>
                </c:pt>
                <c:pt idx="1">
                  <c:v>2.75144492378316E9</c:v>
                </c:pt>
                <c:pt idx="2">
                  <c:v>2.74494344015825E9</c:v>
                </c:pt>
                <c:pt idx="3">
                  <c:v>2.73841394941301E9</c:v>
                </c:pt>
                <c:pt idx="4">
                  <c:v>2.73185590135714E9</c:v>
                </c:pt>
                <c:pt idx="5">
                  <c:v>2.72526873912286E9</c:v>
                </c:pt>
                <c:pt idx="6">
                  <c:v>2.71865189909575E9</c:v>
                </c:pt>
                <c:pt idx="7">
                  <c:v>2.68596360417237E9</c:v>
                </c:pt>
                <c:pt idx="8">
                  <c:v>2.65308200863152E9</c:v>
                </c:pt>
                <c:pt idx="9">
                  <c:v>2.62000470035225E9</c:v>
                </c:pt>
                <c:pt idx="10">
                  <c:v>2.58672924190492E9</c:v>
                </c:pt>
                <c:pt idx="11">
                  <c:v>2.54602654364083E9</c:v>
                </c:pt>
                <c:pt idx="12">
                  <c:v>2.50530320493657E9</c:v>
                </c:pt>
                <c:pt idx="13">
                  <c:v>2.46455897022016E9</c:v>
                </c:pt>
                <c:pt idx="14">
                  <c:v>2.42379358124707E9</c:v>
                </c:pt>
                <c:pt idx="15">
                  <c:v>2.3830067770745E9</c:v>
                </c:pt>
                <c:pt idx="16">
                  <c:v>2.34219829403545E9</c:v>
                </c:pt>
                <c:pt idx="17">
                  <c:v>2.31816867520455E9</c:v>
                </c:pt>
                <c:pt idx="18">
                  <c:v>2.29412818776933E9</c:v>
                </c:pt>
                <c:pt idx="19">
                  <c:v>2.27007668737314E9</c:v>
                </c:pt>
                <c:pt idx="20">
                  <c:v>2.24601402810534E9</c:v>
                </c:pt>
                <c:pt idx="21">
                  <c:v>2.22194006248611E9</c:v>
                </c:pt>
                <c:pt idx="22">
                  <c:v>2.19785464145111E9</c:v>
                </c:pt>
                <c:pt idx="23">
                  <c:v>2.17375761433605E9</c:v>
                </c:pt>
                <c:pt idx="24">
                  <c:v>2.149648828861E9</c:v>
                </c:pt>
                <c:pt idx="25">
                  <c:v>2.12552813111469E9</c:v>
                </c:pt>
                <c:pt idx="26">
                  <c:v>2.10139536553861E9</c:v>
                </c:pt>
                <c:pt idx="27">
                  <c:v>2.0772503749109E9</c:v>
                </c:pt>
                <c:pt idx="28">
                  <c:v>2.0530930003302E9</c:v>
                </c:pt>
                <c:pt idx="29">
                  <c:v>2.02892308119932E9</c:v>
                </c:pt>
                <c:pt idx="30">
                  <c:v>2.00474045520867E9</c:v>
                </c:pt>
                <c:pt idx="31">
                  <c:v>1.98054495831966E9</c:v>
                </c:pt>
                <c:pt idx="32">
                  <c:v>1.95633642474788E9</c:v>
                </c:pt>
                <c:pt idx="33">
                  <c:v>1.93211468694615E9</c:v>
                </c:pt>
                <c:pt idx="34">
                  <c:v>1.9078795755874E9</c:v>
                </c:pt>
                <c:pt idx="35">
                  <c:v>1.88363091954737E9</c:v>
                </c:pt>
                <c:pt idx="36">
                  <c:v>1.85936854588721E9</c:v>
                </c:pt>
                <c:pt idx="37">
                  <c:v>1.83509227983589E9</c:v>
                </c:pt>
                <c:pt idx="38">
                  <c:v>1.8108019447724E9</c:v>
                </c:pt>
                <c:pt idx="39">
                  <c:v>1.7864973622079E9</c:v>
                </c:pt>
                <c:pt idx="40">
                  <c:v>1.76217835176756E9</c:v>
                </c:pt>
              </c:numCache>
            </c:numRef>
          </c:val>
          <c:smooth val="0"/>
        </c:ser>
        <c:ser>
          <c:idx val="1"/>
          <c:order val="1"/>
          <c:tx>
            <c:strRef>
              <c:f>'Coût des options (VAN)'!$A$133</c:f>
              <c:strCache>
                <c:ptCount val="1"/>
                <c:pt idx="0">
                  <c:v>Rénovation</c:v>
                </c:pt>
              </c:strCache>
            </c:strRef>
          </c:tx>
          <c:marker>
            <c:symbol val="none"/>
          </c:marker>
          <c:cat>
            <c:numRef>
              <c:f>'Coût des options (VAN)'!$B$131:$AP$131</c:f>
              <c:numCache>
                <c:formatCode>General</c:formatCode>
                <c:ptCount val="41"/>
                <c:pt idx="0">
                  <c:v>2009.0</c:v>
                </c:pt>
                <c:pt idx="1">
                  <c:v>2010.0</c:v>
                </c:pt>
                <c:pt idx="2">
                  <c:v>2011.0</c:v>
                </c:pt>
                <c:pt idx="3">
                  <c:v>2012.0</c:v>
                </c:pt>
                <c:pt idx="4">
                  <c:v>2013.0</c:v>
                </c:pt>
                <c:pt idx="5">
                  <c:v>2014.0</c:v>
                </c:pt>
                <c:pt idx="6">
                  <c:v>2015.0</c:v>
                </c:pt>
                <c:pt idx="7">
                  <c:v>2016.0</c:v>
                </c:pt>
                <c:pt idx="8">
                  <c:v>2017.0</c:v>
                </c:pt>
                <c:pt idx="9">
                  <c:v>2018.0</c:v>
                </c:pt>
                <c:pt idx="10">
                  <c:v>2019.0</c:v>
                </c:pt>
                <c:pt idx="11">
                  <c:v>2020.0</c:v>
                </c:pt>
                <c:pt idx="12">
                  <c:v>2021.0</c:v>
                </c:pt>
                <c:pt idx="13">
                  <c:v>2022.0</c:v>
                </c:pt>
                <c:pt idx="14">
                  <c:v>2023.0</c:v>
                </c:pt>
                <c:pt idx="15">
                  <c:v>2024.0</c:v>
                </c:pt>
                <c:pt idx="16">
                  <c:v>2025.0</c:v>
                </c:pt>
                <c:pt idx="17">
                  <c:v>2026.0</c:v>
                </c:pt>
                <c:pt idx="18">
                  <c:v>2027.0</c:v>
                </c:pt>
                <c:pt idx="19">
                  <c:v>2028.0</c:v>
                </c:pt>
                <c:pt idx="20">
                  <c:v>2029.0</c:v>
                </c:pt>
                <c:pt idx="21">
                  <c:v>2030.0</c:v>
                </c:pt>
                <c:pt idx="22">
                  <c:v>2031.0</c:v>
                </c:pt>
                <c:pt idx="23">
                  <c:v>2032.0</c:v>
                </c:pt>
                <c:pt idx="24">
                  <c:v>2033.0</c:v>
                </c:pt>
                <c:pt idx="25">
                  <c:v>2034.0</c:v>
                </c:pt>
                <c:pt idx="26">
                  <c:v>2035.0</c:v>
                </c:pt>
                <c:pt idx="27">
                  <c:v>2036.0</c:v>
                </c:pt>
                <c:pt idx="28">
                  <c:v>2037.0</c:v>
                </c:pt>
                <c:pt idx="29">
                  <c:v>2038.0</c:v>
                </c:pt>
                <c:pt idx="30">
                  <c:v>2039.0</c:v>
                </c:pt>
                <c:pt idx="31">
                  <c:v>2040.0</c:v>
                </c:pt>
                <c:pt idx="32">
                  <c:v>2041.0</c:v>
                </c:pt>
                <c:pt idx="33">
                  <c:v>2042.0</c:v>
                </c:pt>
                <c:pt idx="34">
                  <c:v>2043.0</c:v>
                </c:pt>
                <c:pt idx="35">
                  <c:v>2044.0</c:v>
                </c:pt>
                <c:pt idx="36">
                  <c:v>2045.0</c:v>
                </c:pt>
                <c:pt idx="37">
                  <c:v>2046.0</c:v>
                </c:pt>
                <c:pt idx="38">
                  <c:v>2047.0</c:v>
                </c:pt>
                <c:pt idx="39">
                  <c:v>2048.0</c:v>
                </c:pt>
                <c:pt idx="40">
                  <c:v>2049.0</c:v>
                </c:pt>
              </c:numCache>
            </c:numRef>
          </c:cat>
          <c:val>
            <c:numRef>
              <c:f>'Coût des options (VAN)'!$B$133:$AP$133</c:f>
              <c:numCache>
                <c:formatCode>General</c:formatCode>
                <c:ptCount val="41"/>
                <c:pt idx="0">
                  <c:v>2.75791894386915E9</c:v>
                </c:pt>
                <c:pt idx="1">
                  <c:v>1.3463417735603E9</c:v>
                </c:pt>
                <c:pt idx="2">
                  <c:v>1.33692494317175E9</c:v>
                </c:pt>
                <c:pt idx="3">
                  <c:v>1.32751541251362E9</c:v>
                </c:pt>
                <c:pt idx="4">
                  <c:v>1.31811332498661E9</c:v>
                </c:pt>
                <c:pt idx="5">
                  <c:v>1.30871882573183E9</c:v>
                </c:pt>
                <c:pt idx="6">
                  <c:v>1.29933206164884E9</c:v>
                </c:pt>
                <c:pt idx="7">
                  <c:v>1.27756679579214E9</c:v>
                </c:pt>
                <c:pt idx="8">
                  <c:v>1.25585191149484E9</c:v>
                </c:pt>
                <c:pt idx="9">
                  <c:v>1.23418803744824E9</c:v>
                </c:pt>
                <c:pt idx="10">
                  <c:v>1.21257580894004E9</c:v>
                </c:pt>
                <c:pt idx="11">
                  <c:v>1.18378924125145E9</c:v>
                </c:pt>
                <c:pt idx="12">
                  <c:v>1.15523807121192E9</c:v>
                </c:pt>
                <c:pt idx="13">
                  <c:v>1.12692521353848E9</c:v>
                </c:pt>
                <c:pt idx="14">
                  <c:v>1.09885361342777E9</c:v>
                </c:pt>
                <c:pt idx="15">
                  <c:v>1.07102624684934E9</c:v>
                </c:pt>
                <c:pt idx="16">
                  <c:v>1.04344612084152E9</c:v>
                </c:pt>
                <c:pt idx="17">
                  <c:v>1.02353428645918E9</c:v>
                </c:pt>
                <c:pt idx="18">
                  <c:v>1.00374640504899E9</c:v>
                </c:pt>
                <c:pt idx="19">
                  <c:v>9.84084122952572E8</c:v>
                </c:pt>
                <c:pt idx="20">
                  <c:v>9.64549104234319E8</c:v>
                </c:pt>
                <c:pt idx="21">
                  <c:v>9.45143030854628E8</c:v>
                </c:pt>
                <c:pt idx="22">
                  <c:v>9.25867602844737E8</c:v>
                </c:pt>
                <c:pt idx="23">
                  <c:v>9.06724538483177E8</c:v>
                </c:pt>
                <c:pt idx="24">
                  <c:v>8.87715574473856E8</c:v>
                </c:pt>
                <c:pt idx="25">
                  <c:v>8.68842466125784E8</c:v>
                </c:pt>
                <c:pt idx="26">
                  <c:v>8.50106987534462E8</c:v>
                </c:pt>
                <c:pt idx="27">
                  <c:v>8.31510931764942E8</c:v>
                </c:pt>
                <c:pt idx="28">
                  <c:v>8.1305611103658E8</c:v>
                </c:pt>
                <c:pt idx="29">
                  <c:v>7.94744356909487E8</c:v>
                </c:pt>
                <c:pt idx="30">
                  <c:v>7.76577520472702E8</c:v>
                </c:pt>
                <c:pt idx="31">
                  <c:v>7.5855747253411E8</c:v>
                </c:pt>
                <c:pt idx="32">
                  <c:v>7.40686103812087E8</c:v>
                </c:pt>
                <c:pt idx="33">
                  <c:v>7.22965325128936E8</c:v>
                </c:pt>
                <c:pt idx="34">
                  <c:v>7.05397067606088E8</c:v>
                </c:pt>
                <c:pt idx="35">
                  <c:v>6.87983282861104E8</c:v>
                </c:pt>
                <c:pt idx="36">
                  <c:v>6.70725943206495E8</c:v>
                </c:pt>
                <c:pt idx="37">
                  <c:v>6.53627041850365E8</c:v>
                </c:pt>
                <c:pt idx="38">
                  <c:v>6.36688593098903E8</c:v>
                </c:pt>
                <c:pt idx="39">
                  <c:v>6.19912632560738E8</c:v>
                </c:pt>
                <c:pt idx="40">
                  <c:v>6.03301217353168E8</c:v>
                </c:pt>
              </c:numCache>
            </c:numRef>
          </c:val>
          <c:smooth val="0"/>
        </c:ser>
        <c:ser>
          <c:idx val="2"/>
          <c:order val="2"/>
          <c:tx>
            <c:strRef>
              <c:f>'Coût des options (VAN)'!$A$134</c:f>
              <c:strCache>
                <c:ptCount val="1"/>
                <c:pt idx="0">
                  <c:v>Démolition</c:v>
                </c:pt>
              </c:strCache>
            </c:strRef>
          </c:tx>
          <c:marker>
            <c:symbol val="none"/>
          </c:marker>
          <c:cat>
            <c:numRef>
              <c:f>'Coût des options (VAN)'!$B$131:$AP$131</c:f>
              <c:numCache>
                <c:formatCode>General</c:formatCode>
                <c:ptCount val="41"/>
                <c:pt idx="0">
                  <c:v>2009.0</c:v>
                </c:pt>
                <c:pt idx="1">
                  <c:v>2010.0</c:v>
                </c:pt>
                <c:pt idx="2">
                  <c:v>2011.0</c:v>
                </c:pt>
                <c:pt idx="3">
                  <c:v>2012.0</c:v>
                </c:pt>
                <c:pt idx="4">
                  <c:v>2013.0</c:v>
                </c:pt>
                <c:pt idx="5">
                  <c:v>2014.0</c:v>
                </c:pt>
                <c:pt idx="6">
                  <c:v>2015.0</c:v>
                </c:pt>
                <c:pt idx="7">
                  <c:v>2016.0</c:v>
                </c:pt>
                <c:pt idx="8">
                  <c:v>2017.0</c:v>
                </c:pt>
                <c:pt idx="9">
                  <c:v>2018.0</c:v>
                </c:pt>
                <c:pt idx="10">
                  <c:v>2019.0</c:v>
                </c:pt>
                <c:pt idx="11">
                  <c:v>2020.0</c:v>
                </c:pt>
                <c:pt idx="12">
                  <c:v>2021.0</c:v>
                </c:pt>
                <c:pt idx="13">
                  <c:v>2022.0</c:v>
                </c:pt>
                <c:pt idx="14">
                  <c:v>2023.0</c:v>
                </c:pt>
                <c:pt idx="15">
                  <c:v>2024.0</c:v>
                </c:pt>
                <c:pt idx="16">
                  <c:v>2025.0</c:v>
                </c:pt>
                <c:pt idx="17">
                  <c:v>2026.0</c:v>
                </c:pt>
                <c:pt idx="18">
                  <c:v>2027.0</c:v>
                </c:pt>
                <c:pt idx="19">
                  <c:v>2028.0</c:v>
                </c:pt>
                <c:pt idx="20">
                  <c:v>2029.0</c:v>
                </c:pt>
                <c:pt idx="21">
                  <c:v>2030.0</c:v>
                </c:pt>
                <c:pt idx="22">
                  <c:v>2031.0</c:v>
                </c:pt>
                <c:pt idx="23">
                  <c:v>2032.0</c:v>
                </c:pt>
                <c:pt idx="24">
                  <c:v>2033.0</c:v>
                </c:pt>
                <c:pt idx="25">
                  <c:v>2034.0</c:v>
                </c:pt>
                <c:pt idx="26">
                  <c:v>2035.0</c:v>
                </c:pt>
                <c:pt idx="27">
                  <c:v>2036.0</c:v>
                </c:pt>
                <c:pt idx="28">
                  <c:v>2037.0</c:v>
                </c:pt>
                <c:pt idx="29">
                  <c:v>2038.0</c:v>
                </c:pt>
                <c:pt idx="30">
                  <c:v>2039.0</c:v>
                </c:pt>
                <c:pt idx="31">
                  <c:v>2040.0</c:v>
                </c:pt>
                <c:pt idx="32">
                  <c:v>2041.0</c:v>
                </c:pt>
                <c:pt idx="33">
                  <c:v>2042.0</c:v>
                </c:pt>
                <c:pt idx="34">
                  <c:v>2043.0</c:v>
                </c:pt>
                <c:pt idx="35">
                  <c:v>2044.0</c:v>
                </c:pt>
                <c:pt idx="36">
                  <c:v>2045.0</c:v>
                </c:pt>
                <c:pt idx="37">
                  <c:v>2046.0</c:v>
                </c:pt>
                <c:pt idx="38">
                  <c:v>2047.0</c:v>
                </c:pt>
                <c:pt idx="39">
                  <c:v>2048.0</c:v>
                </c:pt>
                <c:pt idx="40">
                  <c:v>2049.0</c:v>
                </c:pt>
              </c:numCache>
            </c:numRef>
          </c:cat>
          <c:val>
            <c:numRef>
              <c:f>'Coût des options (VAN)'!$B$134:$AP$134</c:f>
              <c:numCache>
                <c:formatCode>_-* #,##0\ "$"_-;\-* #,##0\ "$"_-;_-* "-"??\ "$"_-;_-@_-</c:formatCode>
                <c:ptCount val="41"/>
                <c:pt idx="0">
                  <c:v>2.75791894386915E9</c:v>
                </c:pt>
                <c:pt idx="1">
                  <c:v>8.87391874032981E8</c:v>
                </c:pt>
                <c:pt idx="2">
                  <c:v>8.77022801736749E8</c:v>
                </c:pt>
                <c:pt idx="3">
                  <c:v>8.66672561474166E8</c:v>
                </c:pt>
                <c:pt idx="4">
                  <c:v>8.56341523194095E8</c:v>
                </c:pt>
                <c:pt idx="5">
                  <c:v>8.46030061335335E8</c:v>
                </c:pt>
                <c:pt idx="6">
                  <c:v>8.35738554873151E8</c:v>
                </c:pt>
                <c:pt idx="7">
                  <c:v>8.17541086221872E8</c:v>
                </c:pt>
                <c:pt idx="8">
                  <c:v>7.9947359322283E8</c:v>
                </c:pt>
                <c:pt idx="9">
                  <c:v>7.81537697790121E8</c:v>
                </c:pt>
                <c:pt idx="10">
                  <c:v>7.63735038855425E8</c:v>
                </c:pt>
                <c:pt idx="11">
                  <c:v>7.38840645865547E8</c:v>
                </c:pt>
                <c:pt idx="12">
                  <c:v>7.14265280438533E8</c:v>
                </c:pt>
                <c:pt idx="13">
                  <c:v>6.90012892805278E8</c:v>
                </c:pt>
                <c:pt idx="14">
                  <c:v>6.66087474504846E8</c:v>
                </c:pt>
                <c:pt idx="15">
                  <c:v>6.42493058781881E8</c:v>
                </c:pt>
                <c:pt idx="16">
                  <c:v>6.19233720987676E8</c:v>
                </c:pt>
                <c:pt idx="17">
                  <c:v>6.00666881639076E8</c:v>
                </c:pt>
                <c:pt idx="18">
                  <c:v>5.82268032135623E8</c:v>
                </c:pt>
                <c:pt idx="19">
                  <c:v>5.64039403716065E8</c:v>
                </c:pt>
                <c:pt idx="20">
                  <c:v>5.45983251638301E8</c:v>
                </c:pt>
                <c:pt idx="21">
                  <c:v>5.28101855414163E8</c:v>
                </c:pt>
                <c:pt idx="22">
                  <c:v>5.10397519046367E8</c:v>
                </c:pt>
                <c:pt idx="23">
                  <c:v>4.92872571267652E8</c:v>
                </c:pt>
                <c:pt idx="24">
                  <c:v>4.75529365782132E8</c:v>
                </c:pt>
                <c:pt idx="25">
                  <c:v>4.58370281508874E8</c:v>
                </c:pt>
                <c:pt idx="26">
                  <c:v>4.41397722827728E8</c:v>
                </c:pt>
                <c:pt idx="27">
                  <c:v>4.24614119827421E8</c:v>
                </c:pt>
                <c:pt idx="28">
                  <c:v>4.0802192855595E8</c:v>
                </c:pt>
                <c:pt idx="29">
                  <c:v>3.91623631273272E8</c:v>
                </c:pt>
                <c:pt idx="30">
                  <c:v>3.75421736706334E8</c:v>
                </c:pt>
                <c:pt idx="31">
                  <c:v>3.59418780306452E8</c:v>
                </c:pt>
                <c:pt idx="32">
                  <c:v>3.43617324509058E8</c:v>
                </c:pt>
                <c:pt idx="33">
                  <c:v>3.28019958995843E8</c:v>
                </c:pt>
                <c:pt idx="34">
                  <c:v>3.12629300959315E8</c:v>
                </c:pt>
                <c:pt idx="35">
                  <c:v>2.97447995369792E8</c:v>
                </c:pt>
                <c:pt idx="36">
                  <c:v>2.82478715244849E8</c:v>
                </c:pt>
                <c:pt idx="37">
                  <c:v>2.67724161921251E8</c:v>
                </c:pt>
                <c:pt idx="38">
                  <c:v>2.53187065329383E8</c:v>
                </c:pt>
                <c:pt idx="39">
                  <c:v>2.38870184270201E8</c:v>
                </c:pt>
                <c:pt idx="40">
                  <c:v>2.24776306694736E8</c:v>
                </c:pt>
              </c:numCache>
            </c:numRef>
          </c:val>
          <c:smooth val="0"/>
        </c:ser>
        <c:dLbls>
          <c:showLegendKey val="0"/>
          <c:showVal val="0"/>
          <c:showCatName val="0"/>
          <c:showSerName val="0"/>
          <c:showPercent val="0"/>
          <c:showBubbleSize val="0"/>
        </c:dLbls>
        <c:marker val="1"/>
        <c:smooth val="0"/>
        <c:axId val="2140966152"/>
        <c:axId val="-2127402488"/>
      </c:lineChart>
      <c:catAx>
        <c:axId val="2140966152"/>
        <c:scaling>
          <c:orientation val="minMax"/>
        </c:scaling>
        <c:delete val="0"/>
        <c:axPos val="b"/>
        <c:numFmt formatCode="General" sourceLinked="1"/>
        <c:majorTickMark val="out"/>
        <c:minorTickMark val="none"/>
        <c:tickLblPos val="nextTo"/>
        <c:crossAx val="-2127402488"/>
        <c:crosses val="autoZero"/>
        <c:auto val="1"/>
        <c:lblAlgn val="ctr"/>
        <c:lblOffset val="100"/>
        <c:noMultiLvlLbl val="0"/>
      </c:catAx>
      <c:valAx>
        <c:axId val="-2127402488"/>
        <c:scaling>
          <c:orientation val="minMax"/>
        </c:scaling>
        <c:delete val="0"/>
        <c:axPos val="l"/>
        <c:majorGridlines/>
        <c:title>
          <c:tx>
            <c:rich>
              <a:bodyPr rot="0" vert="horz"/>
              <a:lstStyle/>
              <a:p>
                <a:pPr>
                  <a:defRPr/>
                </a:pPr>
                <a:r>
                  <a:rPr lang="en-US"/>
                  <a:t>€</a:t>
                </a:r>
              </a:p>
              <a:p>
                <a:pPr>
                  <a:defRPr/>
                </a:pPr>
                <a:endParaRPr lang="en-US"/>
              </a:p>
              <a:p>
                <a:pPr>
                  <a:defRPr/>
                </a:pPr>
                <a:endParaRPr lang="en-US"/>
              </a:p>
            </c:rich>
          </c:tx>
          <c:layout/>
          <c:overlay val="0"/>
        </c:title>
        <c:numFmt formatCode="General" sourceLinked="1"/>
        <c:majorTickMark val="out"/>
        <c:minorTickMark val="none"/>
        <c:tickLblPos val="nextTo"/>
        <c:crossAx val="2140966152"/>
        <c:crosses val="autoZero"/>
        <c:crossBetween val="between"/>
        <c:dispUnits>
          <c:builtInUnit val="thousands"/>
          <c:dispUnitsLbl>
            <c:layout/>
          </c:dispUnitsLbl>
        </c:dispUnits>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'Coût des options (VAN)'!$B$139</c:f>
              <c:strCache>
                <c:ptCount val="1"/>
                <c:pt idx="0">
                  <c:v>Statuquo</c:v>
                </c:pt>
              </c:strCache>
            </c:strRef>
          </c:tx>
          <c:marker>
            <c:symbol val="none"/>
          </c:marker>
          <c:cat>
            <c:strRef>
              <c:f>'Coût des options (VAN)'!$B$138:$G$138</c:f>
              <c:strCache>
                <c:ptCount val="6"/>
                <c:pt idx="0">
                  <c:v>Facture annuelle</c:v>
                </c:pt>
                <c:pt idx="1">
                  <c:v>2010</c:v>
                </c:pt>
                <c:pt idx="2">
                  <c:v>2020</c:v>
                </c:pt>
                <c:pt idx="3">
                  <c:v>2030</c:v>
                </c:pt>
                <c:pt idx="4">
                  <c:v>2040</c:v>
                </c:pt>
                <c:pt idx="5">
                  <c:v>2050</c:v>
                </c:pt>
              </c:strCache>
            </c:strRef>
          </c:cat>
          <c:val>
            <c:numRef>
              <c:f>'Coût des options (VAN)'!$B$139:$G$139</c:f>
              <c:numCache>
                <c:formatCode>_-* #,##0\ "$"_-;\-* #,##0\ "$"_-;_-* "-"??\ "$"_-;_-@_-</c:formatCode>
                <c:ptCount val="6"/>
                <c:pt idx="0" formatCode="General">
                  <c:v>0.0</c:v>
                </c:pt>
                <c:pt idx="1">
                  <c:v>2.75144492378316E9</c:v>
                </c:pt>
                <c:pt idx="2">
                  <c:v>2.54602654364083E9</c:v>
                </c:pt>
                <c:pt idx="3">
                  <c:v>2.22194006248611E9</c:v>
                </c:pt>
                <c:pt idx="4">
                  <c:v>1.98054495831966E9</c:v>
                </c:pt>
                <c:pt idx="5">
                  <c:v>1.73784473117238E9</c:v>
                </c:pt>
              </c:numCache>
            </c:numRef>
          </c:val>
          <c:smooth val="0"/>
        </c:ser>
        <c:ser>
          <c:idx val="1"/>
          <c:order val="1"/>
          <c:tx>
            <c:strRef>
              <c:f>'Coût des options (VAN)'!$B$140</c:f>
              <c:strCache>
                <c:ptCount val="1"/>
                <c:pt idx="0">
                  <c:v>Rénovation</c:v>
                </c:pt>
              </c:strCache>
            </c:strRef>
          </c:tx>
          <c:marker>
            <c:symbol val="none"/>
          </c:marker>
          <c:cat>
            <c:strRef>
              <c:f>'Coût des options (VAN)'!$B$138:$G$138</c:f>
              <c:strCache>
                <c:ptCount val="6"/>
                <c:pt idx="0">
                  <c:v>Facture annuelle</c:v>
                </c:pt>
                <c:pt idx="1">
                  <c:v>2010</c:v>
                </c:pt>
                <c:pt idx="2">
                  <c:v>2020</c:v>
                </c:pt>
                <c:pt idx="3">
                  <c:v>2030</c:v>
                </c:pt>
                <c:pt idx="4">
                  <c:v>2040</c:v>
                </c:pt>
                <c:pt idx="5">
                  <c:v>2050</c:v>
                </c:pt>
              </c:strCache>
            </c:strRef>
          </c:cat>
          <c:val>
            <c:numRef>
              <c:f>'Coût des options (VAN)'!$B$140:$G$140</c:f>
              <c:numCache>
                <c:formatCode>_-* #,##0\ "$"_-;\-* #,##0\ "$"_-;_-* "-"??\ "$"_-;_-@_-</c:formatCode>
                <c:ptCount val="6"/>
                <c:pt idx="0" formatCode="General">
                  <c:v>0.0</c:v>
                </c:pt>
                <c:pt idx="1">
                  <c:v>2.22897223676058E9</c:v>
                </c:pt>
                <c:pt idx="2">
                  <c:v>8.90828174079439E8</c:v>
                </c:pt>
                <c:pt idx="3">
                  <c:v>7.41082802731308E8</c:v>
                </c:pt>
                <c:pt idx="4">
                  <c:v>6.6381629841746E8</c:v>
                </c:pt>
                <c:pt idx="5">
                  <c:v>5.86858774122646E8</c:v>
                </c:pt>
              </c:numCache>
            </c:numRef>
          </c:val>
          <c:smooth val="0"/>
        </c:ser>
        <c:ser>
          <c:idx val="2"/>
          <c:order val="2"/>
          <c:tx>
            <c:strRef>
              <c:f>'Coût des options (VAN)'!$B$141</c:f>
              <c:strCache>
                <c:ptCount val="1"/>
                <c:pt idx="0">
                  <c:v>Démolition</c:v>
                </c:pt>
              </c:strCache>
            </c:strRef>
          </c:tx>
          <c:marker>
            <c:symbol val="none"/>
          </c:marker>
          <c:cat>
            <c:strRef>
              <c:f>'Coût des options (VAN)'!$B$138:$G$138</c:f>
              <c:strCache>
                <c:ptCount val="6"/>
                <c:pt idx="0">
                  <c:v>Facture annuelle</c:v>
                </c:pt>
                <c:pt idx="1">
                  <c:v>2010</c:v>
                </c:pt>
                <c:pt idx="2">
                  <c:v>2020</c:v>
                </c:pt>
                <c:pt idx="3">
                  <c:v>2030</c:v>
                </c:pt>
                <c:pt idx="4">
                  <c:v>2040</c:v>
                </c:pt>
                <c:pt idx="5">
                  <c:v>2050</c:v>
                </c:pt>
              </c:strCache>
            </c:strRef>
          </c:cat>
          <c:val>
            <c:numRef>
              <c:f>'Coût des options (VAN)'!$B$141:$G$141</c:f>
              <c:numCache>
                <c:formatCode>_-* #,##0\ "$"_-;\-* #,##0\ "$"_-;_-* "-"??\ "$"_-;_-@_-</c:formatCode>
                <c:ptCount val="6"/>
                <c:pt idx="0" formatCode="General">
                  <c:v>0.0</c:v>
                </c:pt>
                <c:pt idx="1">
                  <c:v>2.06645403883366E9</c:v>
                </c:pt>
                <c:pt idx="2">
                  <c:v>3.53817243641419E8</c:v>
                </c:pt>
                <c:pt idx="3">
                  <c:v>2.57665395841541E8</c:v>
                </c:pt>
                <c:pt idx="4">
                  <c:v>2.33749142804854E8</c:v>
                </c:pt>
                <c:pt idx="5">
                  <c:v>2.10912298298321E8</c:v>
                </c:pt>
              </c:numCache>
            </c:numRef>
          </c:val>
          <c:smooth val="0"/>
        </c:ser>
        <c:dLbls>
          <c:showLegendKey val="0"/>
          <c:showVal val="0"/>
          <c:showCatName val="0"/>
          <c:showSerName val="0"/>
          <c:showPercent val="0"/>
          <c:showBubbleSize val="0"/>
        </c:dLbls>
        <c:marker val="1"/>
        <c:smooth val="0"/>
        <c:axId val="2103008632"/>
        <c:axId val="-2125104360"/>
      </c:lineChart>
      <c:catAx>
        <c:axId val="2103008632"/>
        <c:scaling>
          <c:orientation val="minMax"/>
        </c:scaling>
        <c:delete val="0"/>
        <c:axPos val="b"/>
        <c:numFmt formatCode="General" sourceLinked="1"/>
        <c:majorTickMark val="out"/>
        <c:minorTickMark val="none"/>
        <c:tickLblPos val="nextTo"/>
        <c:crossAx val="-2125104360"/>
        <c:crosses val="autoZero"/>
        <c:auto val="1"/>
        <c:lblAlgn val="ctr"/>
        <c:lblOffset val="100"/>
        <c:noMultiLvlLbl val="0"/>
      </c:catAx>
      <c:valAx>
        <c:axId val="-2125104360"/>
        <c:scaling>
          <c:orientation val="minMax"/>
        </c:scaling>
        <c:delete val="0"/>
        <c:axPos val="l"/>
        <c:majorGridlines/>
        <c:numFmt formatCode="General" sourceLinked="1"/>
        <c:majorTickMark val="out"/>
        <c:minorTickMark val="none"/>
        <c:tickLblPos val="nextTo"/>
        <c:crossAx val="210300863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1200"/>
              <a:t>Facture</a:t>
            </a:r>
            <a:r>
              <a:rPr lang="en-US" sz="1200" baseline="0"/>
              <a:t> énergétique annuelle du parc en € (P/r au statu quo)</a:t>
            </a:r>
            <a:endParaRPr lang="en-US" sz="1200"/>
          </a:p>
        </c:rich>
      </c:tx>
      <c:layout/>
      <c:overlay val="1"/>
    </c:title>
    <c:autoTitleDeleted val="0"/>
    <c:plotArea>
      <c:layout>
        <c:manualLayout>
          <c:layoutTarget val="inner"/>
          <c:xMode val="edge"/>
          <c:yMode val="edge"/>
          <c:x val="0.209911333198735"/>
          <c:y val="0.154954954954955"/>
          <c:w val="0.577828252237701"/>
          <c:h val="0.753705894871249"/>
        </c:manualLayout>
      </c:layout>
      <c:lineChart>
        <c:grouping val="standard"/>
        <c:varyColors val="0"/>
        <c:ser>
          <c:idx val="0"/>
          <c:order val="0"/>
          <c:tx>
            <c:strRef>
              <c:f>'Coût des options (VAN)'!$AI$145</c:f>
              <c:strCache>
                <c:ptCount val="1"/>
                <c:pt idx="0">
                  <c:v>Statuquo</c:v>
                </c:pt>
              </c:strCache>
            </c:strRef>
          </c:tx>
          <c:marker>
            <c:symbol val="none"/>
          </c:marker>
          <c:cat>
            <c:numRef>
              <c:f>'Coût des options (VAN)'!$AJ$144:$AN$144</c:f>
              <c:numCache>
                <c:formatCode>General</c:formatCode>
                <c:ptCount val="5"/>
                <c:pt idx="0">
                  <c:v>2010.0</c:v>
                </c:pt>
                <c:pt idx="1">
                  <c:v>2020.0</c:v>
                </c:pt>
                <c:pt idx="2">
                  <c:v>2030.0</c:v>
                </c:pt>
                <c:pt idx="3">
                  <c:v>2040.0</c:v>
                </c:pt>
                <c:pt idx="4">
                  <c:v>2050.0</c:v>
                </c:pt>
              </c:numCache>
            </c:numRef>
          </c:cat>
          <c:val>
            <c:numRef>
              <c:f>'Coût des options (VAN)'!$AJ$145:$AN$145</c:f>
              <c:numCache>
                <c:formatCode>General</c:formatCode>
                <c:ptCount val="5"/>
                <c:pt idx="0">
                  <c:v>2.75144492378316E9</c:v>
                </c:pt>
                <c:pt idx="1">
                  <c:v>2.54602654364083E9</c:v>
                </c:pt>
                <c:pt idx="2">
                  <c:v>2.22194006248611E9</c:v>
                </c:pt>
                <c:pt idx="3">
                  <c:v>1.98054495831966E9</c:v>
                </c:pt>
                <c:pt idx="4">
                  <c:v>1.73784473117238E9</c:v>
                </c:pt>
              </c:numCache>
            </c:numRef>
          </c:val>
          <c:smooth val="0"/>
        </c:ser>
        <c:ser>
          <c:idx val="1"/>
          <c:order val="1"/>
          <c:tx>
            <c:strRef>
              <c:f>'Coût des options (VAN)'!$AI$146</c:f>
              <c:strCache>
                <c:ptCount val="1"/>
                <c:pt idx="0">
                  <c:v>Rénovation</c:v>
                </c:pt>
              </c:strCache>
            </c:strRef>
          </c:tx>
          <c:marker>
            <c:symbol val="none"/>
          </c:marker>
          <c:cat>
            <c:numRef>
              <c:f>'Coût des options (VAN)'!$AJ$144:$AN$144</c:f>
              <c:numCache>
                <c:formatCode>General</c:formatCode>
                <c:ptCount val="5"/>
                <c:pt idx="0">
                  <c:v>2010.0</c:v>
                </c:pt>
                <c:pt idx="1">
                  <c:v>2020.0</c:v>
                </c:pt>
                <c:pt idx="2">
                  <c:v>2030.0</c:v>
                </c:pt>
                <c:pt idx="3">
                  <c:v>2040.0</c:v>
                </c:pt>
                <c:pt idx="4">
                  <c:v>2050.0</c:v>
                </c:pt>
              </c:numCache>
            </c:numRef>
          </c:cat>
          <c:val>
            <c:numRef>
              <c:f>'Coût des options (VAN)'!$AJ$146:$AN$146</c:f>
              <c:numCache>
                <c:formatCode>General</c:formatCode>
                <c:ptCount val="5"/>
                <c:pt idx="0">
                  <c:v>2.75144492378316E9</c:v>
                </c:pt>
                <c:pt idx="1">
                  <c:v>8.90828174079439E8</c:v>
                </c:pt>
                <c:pt idx="2">
                  <c:v>7.41082802731308E8</c:v>
                </c:pt>
                <c:pt idx="3">
                  <c:v>6.6381629841746E8</c:v>
                </c:pt>
                <c:pt idx="4">
                  <c:v>5.86858774122646E8</c:v>
                </c:pt>
              </c:numCache>
            </c:numRef>
          </c:val>
          <c:smooth val="0"/>
        </c:ser>
        <c:ser>
          <c:idx val="2"/>
          <c:order val="2"/>
          <c:tx>
            <c:strRef>
              <c:f>'Coût des options (VAN)'!$AI$147</c:f>
              <c:strCache>
                <c:ptCount val="1"/>
                <c:pt idx="0">
                  <c:v>Démolition</c:v>
                </c:pt>
              </c:strCache>
            </c:strRef>
          </c:tx>
          <c:marker>
            <c:symbol val="none"/>
          </c:marker>
          <c:cat>
            <c:numRef>
              <c:f>'Coût des options (VAN)'!$AJ$144:$AN$144</c:f>
              <c:numCache>
                <c:formatCode>General</c:formatCode>
                <c:ptCount val="5"/>
                <c:pt idx="0">
                  <c:v>2010.0</c:v>
                </c:pt>
                <c:pt idx="1">
                  <c:v>2020.0</c:v>
                </c:pt>
                <c:pt idx="2">
                  <c:v>2030.0</c:v>
                </c:pt>
                <c:pt idx="3">
                  <c:v>2040.0</c:v>
                </c:pt>
                <c:pt idx="4">
                  <c:v>2050.0</c:v>
                </c:pt>
              </c:numCache>
            </c:numRef>
          </c:cat>
          <c:val>
            <c:numRef>
              <c:f>'Coût des options (VAN)'!$AJ$147:$AN$147</c:f>
              <c:numCache>
                <c:formatCode>General</c:formatCode>
                <c:ptCount val="5"/>
                <c:pt idx="0">
                  <c:v>2.75144492378316E9</c:v>
                </c:pt>
                <c:pt idx="1">
                  <c:v>3.53817243641419E8</c:v>
                </c:pt>
                <c:pt idx="2">
                  <c:v>2.57665395841541E8</c:v>
                </c:pt>
                <c:pt idx="3">
                  <c:v>2.33749142804854E8</c:v>
                </c:pt>
                <c:pt idx="4">
                  <c:v>2.10912298298321E8</c:v>
                </c:pt>
              </c:numCache>
            </c:numRef>
          </c:val>
          <c:smooth val="0"/>
        </c:ser>
        <c:dLbls>
          <c:showLegendKey val="0"/>
          <c:showVal val="0"/>
          <c:showCatName val="0"/>
          <c:showSerName val="0"/>
          <c:showPercent val="0"/>
          <c:showBubbleSize val="0"/>
        </c:dLbls>
        <c:marker val="1"/>
        <c:smooth val="0"/>
        <c:axId val="-2111691992"/>
        <c:axId val="-2108335400"/>
      </c:lineChart>
      <c:catAx>
        <c:axId val="-2111691992"/>
        <c:scaling>
          <c:orientation val="minMax"/>
        </c:scaling>
        <c:delete val="0"/>
        <c:axPos val="b"/>
        <c:numFmt formatCode="General" sourceLinked="1"/>
        <c:majorTickMark val="out"/>
        <c:minorTickMark val="none"/>
        <c:tickLblPos val="nextTo"/>
        <c:crossAx val="-2108335400"/>
        <c:crosses val="autoZero"/>
        <c:auto val="1"/>
        <c:lblAlgn val="ctr"/>
        <c:lblOffset val="100"/>
        <c:noMultiLvlLbl val="0"/>
      </c:catAx>
      <c:valAx>
        <c:axId val="-2108335400"/>
        <c:scaling>
          <c:orientation val="minMax"/>
        </c:scaling>
        <c:delete val="0"/>
        <c:axPos val="l"/>
        <c:majorGridlines/>
        <c:title>
          <c:tx>
            <c:rich>
              <a:bodyPr rot="0" vert="horz"/>
              <a:lstStyle/>
              <a:p>
                <a:pPr>
                  <a:defRPr/>
                </a:pPr>
                <a:r>
                  <a:rPr lang="en-US"/>
                  <a:t>€</a:t>
                </a:r>
              </a:p>
            </c:rich>
          </c:tx>
          <c:layout/>
          <c:overlay val="0"/>
        </c:title>
        <c:numFmt formatCode="General" sourceLinked="1"/>
        <c:majorTickMark val="out"/>
        <c:minorTickMark val="none"/>
        <c:tickLblPos val="nextTo"/>
        <c:crossAx val="-2111691992"/>
        <c:crosses val="autoZero"/>
        <c:crossBetween val="between"/>
        <c:dispUnits>
          <c:builtInUnit val="thousands"/>
          <c:dispUnitsLbl>
            <c:layout/>
          </c:dispUnitsLbl>
        </c:dispUnits>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manualLayout>
          <c:layoutTarget val="inner"/>
          <c:xMode val="edge"/>
          <c:yMode val="edge"/>
          <c:x val="0.0793648556758941"/>
          <c:y val="0.181312127236581"/>
          <c:w val="0.741285070905561"/>
          <c:h val="0.554884237879808"/>
        </c:manualLayout>
      </c:layout>
      <c:lineChart>
        <c:grouping val="standard"/>
        <c:varyColors val="0"/>
        <c:ser>
          <c:idx val="0"/>
          <c:order val="0"/>
          <c:tx>
            <c:strRef>
              <c:f>Tableaux!$J$112</c:f>
              <c:strCache>
                <c:ptCount val="1"/>
                <c:pt idx="0">
                  <c:v>Consommation des logements</c:v>
                </c:pt>
              </c:strCache>
            </c:strRef>
          </c:tx>
          <c:marker>
            <c:symbol val="none"/>
          </c:marker>
          <c:cat>
            <c:numRef>
              <c:f>Tableaux!$K$111:$Q$111</c:f>
              <c:numCache>
                <c:formatCode>General</c:formatCode>
                <c:ptCount val="7"/>
                <c:pt idx="0">
                  <c:v>1985.0</c:v>
                </c:pt>
                <c:pt idx="1">
                  <c:v>1990.0</c:v>
                </c:pt>
                <c:pt idx="2">
                  <c:v>1995.0</c:v>
                </c:pt>
                <c:pt idx="3">
                  <c:v>2000.0</c:v>
                </c:pt>
                <c:pt idx="4">
                  <c:v>2005.0</c:v>
                </c:pt>
                <c:pt idx="5">
                  <c:v>2010.0</c:v>
                </c:pt>
                <c:pt idx="6">
                  <c:v>2013.0</c:v>
                </c:pt>
              </c:numCache>
            </c:numRef>
          </c:cat>
          <c:val>
            <c:numRef>
              <c:f>Tableaux!$K$112:$Q$112</c:f>
              <c:numCache>
                <c:formatCode>General</c:formatCode>
                <c:ptCount val="7"/>
                <c:pt idx="0">
                  <c:v>35.7</c:v>
                </c:pt>
                <c:pt idx="1">
                  <c:v>32.3</c:v>
                </c:pt>
                <c:pt idx="2">
                  <c:v>35.6</c:v>
                </c:pt>
                <c:pt idx="3">
                  <c:v>34.1</c:v>
                </c:pt>
                <c:pt idx="4">
                  <c:v>36.5</c:v>
                </c:pt>
                <c:pt idx="5">
                  <c:v>35.6</c:v>
                </c:pt>
                <c:pt idx="6">
                  <c:v>33.3</c:v>
                </c:pt>
              </c:numCache>
            </c:numRef>
          </c:val>
          <c:smooth val="0"/>
        </c:ser>
        <c:dLbls>
          <c:showLegendKey val="0"/>
          <c:showVal val="0"/>
          <c:showCatName val="0"/>
          <c:showSerName val="0"/>
          <c:showPercent val="0"/>
          <c:showBubbleSize val="0"/>
        </c:dLbls>
        <c:marker val="1"/>
        <c:smooth val="0"/>
        <c:axId val="2126475592"/>
        <c:axId val="-2108625432"/>
      </c:lineChart>
      <c:catAx>
        <c:axId val="2126475592"/>
        <c:scaling>
          <c:orientation val="minMax"/>
        </c:scaling>
        <c:delete val="0"/>
        <c:axPos val="b"/>
        <c:numFmt formatCode="General" sourceLinked="1"/>
        <c:majorTickMark val="out"/>
        <c:minorTickMark val="none"/>
        <c:tickLblPos val="nextTo"/>
        <c:crossAx val="-2108625432"/>
        <c:crosses val="autoZero"/>
        <c:auto val="1"/>
        <c:lblAlgn val="ctr"/>
        <c:lblOffset val="100"/>
        <c:noMultiLvlLbl val="0"/>
      </c:catAx>
      <c:valAx>
        <c:axId val="-2108625432"/>
        <c:scaling>
          <c:orientation val="minMax"/>
        </c:scaling>
        <c:delete val="0"/>
        <c:axPos val="l"/>
        <c:majorGridlines/>
        <c:title>
          <c:tx>
            <c:rich>
              <a:bodyPr rot="0" vert="horz"/>
              <a:lstStyle/>
              <a:p>
                <a:pPr>
                  <a:defRPr/>
                </a:pPr>
                <a:r>
                  <a:rPr lang="en-US"/>
                  <a:t>TWh</a:t>
                </a:r>
              </a:p>
              <a:p>
                <a:pPr>
                  <a:defRPr/>
                </a:pPr>
                <a:endParaRPr lang="en-US"/>
              </a:p>
            </c:rich>
          </c:tx>
          <c:layout/>
          <c:overlay val="0"/>
        </c:title>
        <c:numFmt formatCode="General" sourceLinked="1"/>
        <c:majorTickMark val="out"/>
        <c:minorTickMark val="none"/>
        <c:tickLblPos val="nextTo"/>
        <c:crossAx val="2126475592"/>
        <c:crosses val="autoZero"/>
        <c:crossBetween val="between"/>
      </c:valAx>
    </c:plotArea>
    <c:legend>
      <c:legendPos val="r"/>
      <c:layout>
        <c:manualLayout>
          <c:xMode val="edge"/>
          <c:yMode val="edge"/>
          <c:x val="0.582852680023258"/>
          <c:y val="0.831047729371801"/>
          <c:w val="0.194368846885378"/>
          <c:h val="0.0798525383134265"/>
        </c:manualLayout>
      </c:layout>
      <c:overlay val="0"/>
    </c:legend>
    <c:plotVisOnly val="1"/>
    <c:dispBlanksAs val="gap"/>
    <c:showDLblsOverMax val="0"/>
  </c:chart>
  <c:printSettings>
    <c:headerFooter/>
    <c:pageMargins b="1.0" l="0.75" r="0.75" t="1.0"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Emissions</a:t>
            </a:r>
            <a:r>
              <a:rPr lang="en-US" baseline="0"/>
              <a:t> de GES - Rénovation - Test sensibilité</a:t>
            </a:r>
            <a:endParaRPr lang="en-US"/>
          </a:p>
        </c:rich>
      </c:tx>
      <c:layout/>
      <c:overlay val="1"/>
    </c:title>
    <c:autoTitleDeleted val="0"/>
    <c:plotArea>
      <c:layout/>
      <c:lineChart>
        <c:grouping val="standard"/>
        <c:varyColors val="0"/>
        <c:ser>
          <c:idx val="0"/>
          <c:order val="0"/>
          <c:tx>
            <c:strRef>
              <c:f>'Test de sensibilité'!$B$59</c:f>
              <c:strCache>
                <c:ptCount val="1"/>
                <c:pt idx="0">
                  <c:v>Rénovation H base</c:v>
                </c:pt>
              </c:strCache>
            </c:strRef>
          </c:tx>
          <c:marker>
            <c:symbol val="none"/>
          </c:marker>
          <c:cat>
            <c:numRef>
              <c:f>'Test de sensibilité'!$C$58:$I$58</c:f>
              <c:numCache>
                <c:formatCode>General</c:formatCode>
                <c:ptCount val="7"/>
                <c:pt idx="0">
                  <c:v>1990.0</c:v>
                </c:pt>
                <c:pt idx="1">
                  <c:v>2000.0</c:v>
                </c:pt>
                <c:pt idx="2">
                  <c:v>2010.0</c:v>
                </c:pt>
                <c:pt idx="3">
                  <c:v>2020.0</c:v>
                </c:pt>
                <c:pt idx="4">
                  <c:v>2030.0</c:v>
                </c:pt>
                <c:pt idx="5">
                  <c:v>2040.0</c:v>
                </c:pt>
                <c:pt idx="6">
                  <c:v>2050.0</c:v>
                </c:pt>
              </c:numCache>
            </c:numRef>
          </c:cat>
          <c:val>
            <c:numRef>
              <c:f>'Test de sensibilité'!$C$59:$I$59</c:f>
              <c:numCache>
                <c:formatCode>General</c:formatCode>
                <c:ptCount val="7"/>
                <c:pt idx="0">
                  <c:v>8.116594E6</c:v>
                </c:pt>
                <c:pt idx="1">
                  <c:v>8.847087E6</c:v>
                </c:pt>
                <c:pt idx="2">
                  <c:v>7.75889083458157E6</c:v>
                </c:pt>
                <c:pt idx="3">
                  <c:v>2.9937552707446E6</c:v>
                </c:pt>
                <c:pt idx="4">
                  <c:v>2.51819548506768E6</c:v>
                </c:pt>
                <c:pt idx="5">
                  <c:v>2.34798470803729E6</c:v>
                </c:pt>
                <c:pt idx="6">
                  <c:v>2.18093313450768E6</c:v>
                </c:pt>
              </c:numCache>
            </c:numRef>
          </c:val>
          <c:smooth val="0"/>
        </c:ser>
        <c:ser>
          <c:idx val="1"/>
          <c:order val="1"/>
          <c:tx>
            <c:strRef>
              <c:f>'Test de sensibilité'!$B$60</c:f>
              <c:strCache>
                <c:ptCount val="1"/>
                <c:pt idx="0">
                  <c:v>Rénovation H fort</c:v>
                </c:pt>
              </c:strCache>
            </c:strRef>
          </c:tx>
          <c:marker>
            <c:symbol val="none"/>
          </c:marker>
          <c:cat>
            <c:numRef>
              <c:f>'Test de sensibilité'!$C$58:$I$58</c:f>
              <c:numCache>
                <c:formatCode>General</c:formatCode>
                <c:ptCount val="7"/>
                <c:pt idx="0">
                  <c:v>1990.0</c:v>
                </c:pt>
                <c:pt idx="1">
                  <c:v>2000.0</c:v>
                </c:pt>
                <c:pt idx="2">
                  <c:v>2010.0</c:v>
                </c:pt>
                <c:pt idx="3">
                  <c:v>2020.0</c:v>
                </c:pt>
                <c:pt idx="4">
                  <c:v>2030.0</c:v>
                </c:pt>
                <c:pt idx="5">
                  <c:v>2040.0</c:v>
                </c:pt>
                <c:pt idx="6">
                  <c:v>2050.0</c:v>
                </c:pt>
              </c:numCache>
            </c:numRef>
          </c:cat>
          <c:val>
            <c:numRef>
              <c:f>'Test de sensibilité'!$C$60:$I$60</c:f>
              <c:numCache>
                <c:formatCode>General</c:formatCode>
                <c:ptCount val="7"/>
                <c:pt idx="0">
                  <c:v>8.116594E6</c:v>
                </c:pt>
                <c:pt idx="1">
                  <c:v>8.847087E6</c:v>
                </c:pt>
                <c:pt idx="2">
                  <c:v>6.05635134151071E6</c:v>
                </c:pt>
                <c:pt idx="3">
                  <c:v>2.56119823466414E6</c:v>
                </c:pt>
                <c:pt idx="4">
                  <c:v>2.17142944554505E6</c:v>
                </c:pt>
                <c:pt idx="5">
                  <c:v>2.02849849895469E6</c:v>
                </c:pt>
                <c:pt idx="6">
                  <c:v>1.88756324210157E6</c:v>
                </c:pt>
              </c:numCache>
            </c:numRef>
          </c:val>
          <c:smooth val="0"/>
        </c:ser>
        <c:ser>
          <c:idx val="2"/>
          <c:order val="2"/>
          <c:tx>
            <c:strRef>
              <c:f>'Test de sensibilité'!$B$61</c:f>
              <c:strCache>
                <c:ptCount val="1"/>
                <c:pt idx="0">
                  <c:v>Rénovation H faible</c:v>
                </c:pt>
              </c:strCache>
            </c:strRef>
          </c:tx>
          <c:marker>
            <c:symbol val="none"/>
          </c:marker>
          <c:cat>
            <c:numRef>
              <c:f>'Test de sensibilité'!$C$58:$I$58</c:f>
              <c:numCache>
                <c:formatCode>General</c:formatCode>
                <c:ptCount val="7"/>
                <c:pt idx="0">
                  <c:v>1990.0</c:v>
                </c:pt>
                <c:pt idx="1">
                  <c:v>2000.0</c:v>
                </c:pt>
                <c:pt idx="2">
                  <c:v>2010.0</c:v>
                </c:pt>
                <c:pt idx="3">
                  <c:v>2020.0</c:v>
                </c:pt>
                <c:pt idx="4">
                  <c:v>2030.0</c:v>
                </c:pt>
                <c:pt idx="5">
                  <c:v>2040.0</c:v>
                </c:pt>
                <c:pt idx="6">
                  <c:v>2050.0</c:v>
                </c:pt>
              </c:numCache>
            </c:numRef>
          </c:cat>
          <c:val>
            <c:numRef>
              <c:f>'Test de sensibilité'!$C$61:$I$61</c:f>
              <c:numCache>
                <c:formatCode>General</c:formatCode>
                <c:ptCount val="7"/>
                <c:pt idx="0">
                  <c:v>8.116594E6</c:v>
                </c:pt>
                <c:pt idx="1">
                  <c:v>8.847087E6</c:v>
                </c:pt>
                <c:pt idx="2">
                  <c:v>6.17333727829763E6</c:v>
                </c:pt>
                <c:pt idx="3">
                  <c:v>2.93949967964278E6</c:v>
                </c:pt>
                <c:pt idx="4">
                  <c:v>2.51631571122207E6</c:v>
                </c:pt>
                <c:pt idx="5">
                  <c:v>2.34791624332345E6</c:v>
                </c:pt>
                <c:pt idx="6">
                  <c:v>2.18093065751913E6</c:v>
                </c:pt>
              </c:numCache>
            </c:numRef>
          </c:val>
          <c:smooth val="0"/>
        </c:ser>
        <c:dLbls>
          <c:showLegendKey val="0"/>
          <c:showVal val="0"/>
          <c:showCatName val="0"/>
          <c:showSerName val="0"/>
          <c:showPercent val="0"/>
          <c:showBubbleSize val="0"/>
        </c:dLbls>
        <c:marker val="1"/>
        <c:smooth val="0"/>
        <c:axId val="2078484744"/>
        <c:axId val="-2102363592"/>
      </c:lineChart>
      <c:catAx>
        <c:axId val="2078484744"/>
        <c:scaling>
          <c:orientation val="minMax"/>
        </c:scaling>
        <c:delete val="0"/>
        <c:axPos val="b"/>
        <c:numFmt formatCode="General" sourceLinked="1"/>
        <c:majorTickMark val="out"/>
        <c:minorTickMark val="none"/>
        <c:tickLblPos val="nextTo"/>
        <c:crossAx val="-2102363592"/>
        <c:crosses val="autoZero"/>
        <c:auto val="1"/>
        <c:lblAlgn val="ctr"/>
        <c:lblOffset val="100"/>
        <c:noMultiLvlLbl val="0"/>
      </c:catAx>
      <c:valAx>
        <c:axId val="-2102363592"/>
        <c:scaling>
          <c:orientation val="minMax"/>
        </c:scaling>
        <c:delete val="0"/>
        <c:axPos val="l"/>
        <c:majorGridlines/>
        <c:title>
          <c:tx>
            <c:rich>
              <a:bodyPr rot="0" vert="horz"/>
              <a:lstStyle/>
              <a:p>
                <a:pPr>
                  <a:defRPr/>
                </a:pPr>
                <a:r>
                  <a:rPr lang="en-US"/>
                  <a:t>tonnes</a:t>
                </a:r>
                <a:r>
                  <a:rPr lang="en-US" baseline="0"/>
                  <a:t> </a:t>
                </a:r>
              </a:p>
              <a:p>
                <a:pPr>
                  <a:defRPr/>
                </a:pPr>
                <a:r>
                  <a:rPr lang="en-US" baseline="0"/>
                  <a:t>equ. CO2</a:t>
                </a:r>
                <a:endParaRPr lang="en-US"/>
              </a:p>
            </c:rich>
          </c:tx>
          <c:layout/>
          <c:overlay val="0"/>
        </c:title>
        <c:numFmt formatCode="General" sourceLinked="1"/>
        <c:majorTickMark val="out"/>
        <c:minorTickMark val="none"/>
        <c:tickLblPos val="nextTo"/>
        <c:crossAx val="2078484744"/>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Emissions de GES - Démolition - Test sensibilité</a:t>
            </a:r>
          </a:p>
        </c:rich>
      </c:tx>
      <c:layout/>
      <c:overlay val="1"/>
    </c:title>
    <c:autoTitleDeleted val="0"/>
    <c:plotArea>
      <c:layout/>
      <c:lineChart>
        <c:grouping val="standard"/>
        <c:varyColors val="0"/>
        <c:ser>
          <c:idx val="0"/>
          <c:order val="0"/>
          <c:tx>
            <c:strRef>
              <c:f>'Test de sensibilité'!$J$85</c:f>
              <c:strCache>
                <c:ptCount val="1"/>
                <c:pt idx="0">
                  <c:v>Démolition H faible</c:v>
                </c:pt>
              </c:strCache>
            </c:strRef>
          </c:tx>
          <c:marker>
            <c:symbol val="none"/>
          </c:marker>
          <c:cat>
            <c:numRef>
              <c:f>'Test de sensibilité'!$K$84:$Q$84</c:f>
              <c:numCache>
                <c:formatCode>General</c:formatCode>
                <c:ptCount val="7"/>
                <c:pt idx="0">
                  <c:v>1990.0</c:v>
                </c:pt>
                <c:pt idx="1">
                  <c:v>2000.0</c:v>
                </c:pt>
                <c:pt idx="2">
                  <c:v>2010.0</c:v>
                </c:pt>
                <c:pt idx="3">
                  <c:v>2020.0</c:v>
                </c:pt>
                <c:pt idx="4">
                  <c:v>2030.0</c:v>
                </c:pt>
                <c:pt idx="5">
                  <c:v>2040.0</c:v>
                </c:pt>
                <c:pt idx="6">
                  <c:v>2050.0</c:v>
                </c:pt>
              </c:numCache>
            </c:numRef>
          </c:cat>
          <c:val>
            <c:numRef>
              <c:f>'Test de sensibilité'!$K$85:$Q$85</c:f>
              <c:numCache>
                <c:formatCode>General</c:formatCode>
                <c:ptCount val="7"/>
                <c:pt idx="0">
                  <c:v>8.116594E6</c:v>
                </c:pt>
                <c:pt idx="1">
                  <c:v>8.847087E6</c:v>
                </c:pt>
                <c:pt idx="2">
                  <c:v>6.17333727829763E6</c:v>
                </c:pt>
                <c:pt idx="3">
                  <c:v>2.93949967964278E6</c:v>
                </c:pt>
                <c:pt idx="4">
                  <c:v>2.51631571122207E6</c:v>
                </c:pt>
                <c:pt idx="5">
                  <c:v>2.34791624332345E6</c:v>
                </c:pt>
                <c:pt idx="6">
                  <c:v>2.18093065751913E6</c:v>
                </c:pt>
              </c:numCache>
            </c:numRef>
          </c:val>
          <c:smooth val="0"/>
        </c:ser>
        <c:ser>
          <c:idx val="1"/>
          <c:order val="1"/>
          <c:tx>
            <c:strRef>
              <c:f>'Test de sensibilité'!$J$86</c:f>
              <c:strCache>
                <c:ptCount val="1"/>
                <c:pt idx="0">
                  <c:v>Démolition H fort</c:v>
                </c:pt>
              </c:strCache>
            </c:strRef>
          </c:tx>
          <c:marker>
            <c:symbol val="none"/>
          </c:marker>
          <c:cat>
            <c:numRef>
              <c:f>'Test de sensibilité'!$K$84:$Q$84</c:f>
              <c:numCache>
                <c:formatCode>General</c:formatCode>
                <c:ptCount val="7"/>
                <c:pt idx="0">
                  <c:v>1990.0</c:v>
                </c:pt>
                <c:pt idx="1">
                  <c:v>2000.0</c:v>
                </c:pt>
                <c:pt idx="2">
                  <c:v>2010.0</c:v>
                </c:pt>
                <c:pt idx="3">
                  <c:v>2020.0</c:v>
                </c:pt>
                <c:pt idx="4">
                  <c:v>2030.0</c:v>
                </c:pt>
                <c:pt idx="5">
                  <c:v>2040.0</c:v>
                </c:pt>
                <c:pt idx="6">
                  <c:v>2050.0</c:v>
                </c:pt>
              </c:numCache>
            </c:numRef>
          </c:cat>
          <c:val>
            <c:numRef>
              <c:f>'Test de sensibilité'!$K$86:$Q$86</c:f>
              <c:numCache>
                <c:formatCode>General</c:formatCode>
                <c:ptCount val="7"/>
                <c:pt idx="0">
                  <c:v>8.116594E6</c:v>
                </c:pt>
                <c:pt idx="1">
                  <c:v>8.847087E6</c:v>
                </c:pt>
                <c:pt idx="2">
                  <c:v>5.92324727364152E6</c:v>
                </c:pt>
                <c:pt idx="3">
                  <c:v>2.15311982044456E6</c:v>
                </c:pt>
                <c:pt idx="4">
                  <c:v>1.80215661440223E6</c:v>
                </c:pt>
                <c:pt idx="5">
                  <c:v>1.68670344173259E6</c:v>
                </c:pt>
                <c:pt idx="6">
                  <c:v>1.57365585426656E6</c:v>
                </c:pt>
              </c:numCache>
            </c:numRef>
          </c:val>
          <c:smooth val="0"/>
        </c:ser>
        <c:ser>
          <c:idx val="2"/>
          <c:order val="2"/>
          <c:tx>
            <c:strRef>
              <c:f>'Test de sensibilité'!$J$87</c:f>
              <c:strCache>
                <c:ptCount val="1"/>
                <c:pt idx="0">
                  <c:v>Démolition H base</c:v>
                </c:pt>
              </c:strCache>
            </c:strRef>
          </c:tx>
          <c:marker>
            <c:symbol val="none"/>
          </c:marker>
          <c:cat>
            <c:numRef>
              <c:f>'Test de sensibilité'!$K$84:$Q$84</c:f>
              <c:numCache>
                <c:formatCode>General</c:formatCode>
                <c:ptCount val="7"/>
                <c:pt idx="0">
                  <c:v>1990.0</c:v>
                </c:pt>
                <c:pt idx="1">
                  <c:v>2000.0</c:v>
                </c:pt>
                <c:pt idx="2">
                  <c:v>2010.0</c:v>
                </c:pt>
                <c:pt idx="3">
                  <c:v>2020.0</c:v>
                </c:pt>
                <c:pt idx="4">
                  <c:v>2030.0</c:v>
                </c:pt>
                <c:pt idx="5">
                  <c:v>2040.0</c:v>
                </c:pt>
                <c:pt idx="6">
                  <c:v>2050.0</c:v>
                </c:pt>
              </c:numCache>
            </c:numRef>
          </c:cat>
          <c:val>
            <c:numRef>
              <c:f>'Test de sensibilité'!$K$87:$Q$87</c:f>
              <c:numCache>
                <c:formatCode>General</c:formatCode>
                <c:ptCount val="7"/>
                <c:pt idx="0">
                  <c:v>8.116594E6</c:v>
                </c:pt>
                <c:pt idx="1">
                  <c:v>8.847087E6</c:v>
                </c:pt>
                <c:pt idx="2">
                  <c:v>7.19317676441417E6</c:v>
                </c:pt>
                <c:pt idx="3">
                  <c:v>1.18905336500658E6</c:v>
                </c:pt>
                <c:pt idx="4">
                  <c:v>875545.6665233115</c:v>
                </c:pt>
                <c:pt idx="5">
                  <c:v>826794.1207997708</c:v>
                </c:pt>
                <c:pt idx="6">
                  <c:v>783809.7343294491</c:v>
                </c:pt>
              </c:numCache>
            </c:numRef>
          </c:val>
          <c:smooth val="0"/>
        </c:ser>
        <c:dLbls>
          <c:showLegendKey val="0"/>
          <c:showVal val="0"/>
          <c:showCatName val="0"/>
          <c:showSerName val="0"/>
          <c:showPercent val="0"/>
          <c:showBubbleSize val="0"/>
        </c:dLbls>
        <c:marker val="1"/>
        <c:smooth val="0"/>
        <c:axId val="-2110725048"/>
        <c:axId val="-2110049544"/>
      </c:lineChart>
      <c:catAx>
        <c:axId val="-2110725048"/>
        <c:scaling>
          <c:orientation val="minMax"/>
        </c:scaling>
        <c:delete val="0"/>
        <c:axPos val="b"/>
        <c:numFmt formatCode="General" sourceLinked="1"/>
        <c:majorTickMark val="out"/>
        <c:minorTickMark val="none"/>
        <c:tickLblPos val="nextTo"/>
        <c:crossAx val="-2110049544"/>
        <c:crosses val="autoZero"/>
        <c:auto val="1"/>
        <c:lblAlgn val="ctr"/>
        <c:lblOffset val="100"/>
        <c:noMultiLvlLbl val="0"/>
      </c:catAx>
      <c:valAx>
        <c:axId val="-2110049544"/>
        <c:scaling>
          <c:orientation val="minMax"/>
        </c:scaling>
        <c:delete val="0"/>
        <c:axPos val="l"/>
        <c:majorGridlines/>
        <c:title>
          <c:tx>
            <c:rich>
              <a:bodyPr rot="0" vert="horz"/>
              <a:lstStyle/>
              <a:p>
                <a:pPr>
                  <a:defRPr/>
                </a:pPr>
                <a:r>
                  <a:rPr lang="en-US"/>
                  <a:t>tonnes</a:t>
                </a:r>
              </a:p>
              <a:p>
                <a:pPr>
                  <a:defRPr/>
                </a:pPr>
                <a:r>
                  <a:rPr lang="en-US"/>
                  <a:t>equ. CO2</a:t>
                </a:r>
              </a:p>
              <a:p>
                <a:pPr>
                  <a:defRPr/>
                </a:pPr>
                <a:endParaRPr lang="en-US"/>
              </a:p>
            </c:rich>
          </c:tx>
          <c:layout/>
          <c:overlay val="0"/>
        </c:title>
        <c:numFmt formatCode="General" sourceLinked="1"/>
        <c:majorTickMark val="out"/>
        <c:minorTickMark val="none"/>
        <c:tickLblPos val="nextTo"/>
        <c:crossAx val="-211072504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Consommation</a:t>
            </a:r>
            <a:r>
              <a:rPr lang="en-US" baseline="0"/>
              <a:t> (2010-2050) en TWh - Statu quo</a:t>
            </a:r>
            <a:endParaRPr lang="en-US"/>
          </a:p>
        </c:rich>
      </c:tx>
      <c:layout/>
      <c:overlay val="0"/>
    </c:title>
    <c:autoTitleDeleted val="0"/>
    <c:plotArea>
      <c:layout/>
      <c:lineChart>
        <c:grouping val="standard"/>
        <c:varyColors val="0"/>
        <c:ser>
          <c:idx val="0"/>
          <c:order val="0"/>
          <c:tx>
            <c:strRef>
              <c:f>Résultats!$D$29</c:f>
              <c:strCache>
                <c:ptCount val="1"/>
                <c:pt idx="0">
                  <c:v>Statu quo</c:v>
                </c:pt>
              </c:strCache>
            </c:strRef>
          </c:tx>
          <c:marker>
            <c:symbol val="none"/>
          </c:marker>
          <c:cat>
            <c:numRef>
              <c:f>Résultats!$E$28:$AT$28</c:f>
              <c:numCache>
                <c:formatCode>General</c:formatCode>
                <c:ptCount val="42"/>
                <c:pt idx="0">
                  <c:v>2009.0</c:v>
                </c:pt>
                <c:pt idx="1">
                  <c:v>2010.0</c:v>
                </c:pt>
                <c:pt idx="2">
                  <c:v>2011.0</c:v>
                </c:pt>
                <c:pt idx="3">
                  <c:v>2012.0</c:v>
                </c:pt>
                <c:pt idx="4">
                  <c:v>2013.0</c:v>
                </c:pt>
                <c:pt idx="5">
                  <c:v>2014.0</c:v>
                </c:pt>
                <c:pt idx="6">
                  <c:v>2015.0</c:v>
                </c:pt>
                <c:pt idx="7">
                  <c:v>2016.0</c:v>
                </c:pt>
                <c:pt idx="8">
                  <c:v>2017.0</c:v>
                </c:pt>
                <c:pt idx="9">
                  <c:v>2018.0</c:v>
                </c:pt>
                <c:pt idx="10">
                  <c:v>2019.0</c:v>
                </c:pt>
                <c:pt idx="11">
                  <c:v>2020.0</c:v>
                </c:pt>
                <c:pt idx="12">
                  <c:v>2021.0</c:v>
                </c:pt>
                <c:pt idx="13">
                  <c:v>2022.0</c:v>
                </c:pt>
                <c:pt idx="14">
                  <c:v>2023.0</c:v>
                </c:pt>
                <c:pt idx="15">
                  <c:v>2024.0</c:v>
                </c:pt>
                <c:pt idx="16">
                  <c:v>2025.0</c:v>
                </c:pt>
                <c:pt idx="17">
                  <c:v>2026.0</c:v>
                </c:pt>
                <c:pt idx="18">
                  <c:v>2027.0</c:v>
                </c:pt>
                <c:pt idx="19">
                  <c:v>2028.0</c:v>
                </c:pt>
                <c:pt idx="20">
                  <c:v>2029.0</c:v>
                </c:pt>
                <c:pt idx="21">
                  <c:v>2030.0</c:v>
                </c:pt>
                <c:pt idx="22">
                  <c:v>2031.0</c:v>
                </c:pt>
                <c:pt idx="23">
                  <c:v>2032.0</c:v>
                </c:pt>
                <c:pt idx="24">
                  <c:v>2033.0</c:v>
                </c:pt>
                <c:pt idx="25">
                  <c:v>2034.0</c:v>
                </c:pt>
                <c:pt idx="26">
                  <c:v>2035.0</c:v>
                </c:pt>
                <c:pt idx="27">
                  <c:v>2036.0</c:v>
                </c:pt>
                <c:pt idx="28">
                  <c:v>2037.0</c:v>
                </c:pt>
                <c:pt idx="29">
                  <c:v>2038.0</c:v>
                </c:pt>
                <c:pt idx="30">
                  <c:v>2039.0</c:v>
                </c:pt>
                <c:pt idx="31">
                  <c:v>2040.0</c:v>
                </c:pt>
                <c:pt idx="32">
                  <c:v>2041.0</c:v>
                </c:pt>
                <c:pt idx="33">
                  <c:v>2042.0</c:v>
                </c:pt>
                <c:pt idx="34">
                  <c:v>2043.0</c:v>
                </c:pt>
                <c:pt idx="35">
                  <c:v>2044.0</c:v>
                </c:pt>
                <c:pt idx="36">
                  <c:v>2045.0</c:v>
                </c:pt>
                <c:pt idx="37">
                  <c:v>2046.0</c:v>
                </c:pt>
                <c:pt idx="38">
                  <c:v>2047.0</c:v>
                </c:pt>
                <c:pt idx="39">
                  <c:v>2048.0</c:v>
                </c:pt>
                <c:pt idx="40">
                  <c:v>2049.0</c:v>
                </c:pt>
                <c:pt idx="41">
                  <c:v>2050.0</c:v>
                </c:pt>
              </c:numCache>
            </c:numRef>
          </c:cat>
          <c:val>
            <c:numRef>
              <c:f>Résultats!$E$29:$AT$29</c:f>
              <c:numCache>
                <c:formatCode>_-* #,##0.000\ _€_-;\-* #,##0.000\ _€_-;_-* "-"??\ _€_-;_-@_-</c:formatCode>
                <c:ptCount val="42"/>
                <c:pt idx="0">
                  <c:v>39.3742893734</c:v>
                </c:pt>
                <c:pt idx="1">
                  <c:v>39.493385443682</c:v>
                </c:pt>
                <c:pt idx="2">
                  <c:v>39.61337473449112</c:v>
                </c:pt>
                <c:pt idx="3">
                  <c:v>39.7342639449813</c:v>
                </c:pt>
                <c:pt idx="4">
                  <c:v>39.85605982455017</c:v>
                </c:pt>
                <c:pt idx="5">
                  <c:v>39.97876917321577</c:v>
                </c:pt>
                <c:pt idx="6">
                  <c:v>40.1023988419964</c:v>
                </c:pt>
                <c:pt idx="7">
                  <c:v>40.22695573329287</c:v>
                </c:pt>
                <c:pt idx="8">
                  <c:v>40.35244680127407</c:v>
                </c:pt>
                <c:pt idx="9">
                  <c:v>40.47887905226513</c:v>
                </c:pt>
                <c:pt idx="10">
                  <c:v>40.60625954513861</c:v>
                </c:pt>
                <c:pt idx="11">
                  <c:v>40.61930180596891</c:v>
                </c:pt>
                <c:pt idx="12">
                  <c:v>40.63244188375542</c:v>
                </c:pt>
                <c:pt idx="13">
                  <c:v>40.64568051212534</c:v>
                </c:pt>
                <c:pt idx="14">
                  <c:v>40.65901843020802</c:v>
                </c:pt>
                <c:pt idx="15">
                  <c:v>40.67245638267633</c:v>
                </c:pt>
                <c:pt idx="16">
                  <c:v>40.68599511978816</c:v>
                </c:pt>
                <c:pt idx="17">
                  <c:v>40.69963539742831</c:v>
                </c:pt>
                <c:pt idx="18">
                  <c:v>40.71337797715077</c:v>
                </c:pt>
                <c:pt idx="19">
                  <c:v>40.72722362622115</c:v>
                </c:pt>
                <c:pt idx="20">
                  <c:v>40.74117311765957</c:v>
                </c:pt>
                <c:pt idx="21">
                  <c:v>40.75522723028376</c:v>
                </c:pt>
                <c:pt idx="22">
                  <c:v>40.76938674875263</c:v>
                </c:pt>
                <c:pt idx="23">
                  <c:v>40.78365246361003</c:v>
                </c:pt>
                <c:pt idx="24">
                  <c:v>40.79802517132885</c:v>
                </c:pt>
                <c:pt idx="25">
                  <c:v>40.81250567435558</c:v>
                </c:pt>
                <c:pt idx="26">
                  <c:v>40.82709478115498</c:v>
                </c:pt>
                <c:pt idx="27">
                  <c:v>40.8417933062554</c:v>
                </c:pt>
                <c:pt idx="28">
                  <c:v>40.85660207029406</c:v>
                </c:pt>
                <c:pt idx="29">
                  <c:v>40.87152190006301</c:v>
                </c:pt>
                <c:pt idx="30">
                  <c:v>40.88655362855524</c:v>
                </c:pt>
                <c:pt idx="31">
                  <c:v>40.90169809501115</c:v>
                </c:pt>
                <c:pt idx="32">
                  <c:v>40.91695614496547</c:v>
                </c:pt>
                <c:pt idx="33">
                  <c:v>40.93232863029447</c:v>
                </c:pt>
                <c:pt idx="34">
                  <c:v>40.94781640926342</c:v>
                </c:pt>
                <c:pt idx="35">
                  <c:v>40.96342034657465</c:v>
                </c:pt>
                <c:pt idx="36">
                  <c:v>40.97914131341571</c:v>
                </c:pt>
                <c:pt idx="37">
                  <c:v>40.99498018750808</c:v>
                </c:pt>
                <c:pt idx="38">
                  <c:v>41.01093785315614</c:v>
                </c:pt>
                <c:pt idx="39">
                  <c:v>41.02701520129656</c:v>
                </c:pt>
                <c:pt idx="40">
                  <c:v>41.04321312954804</c:v>
                </c:pt>
                <c:pt idx="41">
                  <c:v>41.05953254226138</c:v>
                </c:pt>
              </c:numCache>
            </c:numRef>
          </c:val>
          <c:smooth val="0"/>
        </c:ser>
        <c:dLbls>
          <c:showLegendKey val="0"/>
          <c:showVal val="0"/>
          <c:showCatName val="0"/>
          <c:showSerName val="0"/>
          <c:showPercent val="0"/>
          <c:showBubbleSize val="0"/>
        </c:dLbls>
        <c:marker val="1"/>
        <c:smooth val="0"/>
        <c:axId val="2140459096"/>
        <c:axId val="-2143209624"/>
      </c:lineChart>
      <c:catAx>
        <c:axId val="2140459096"/>
        <c:scaling>
          <c:orientation val="minMax"/>
        </c:scaling>
        <c:delete val="0"/>
        <c:axPos val="b"/>
        <c:numFmt formatCode="General" sourceLinked="1"/>
        <c:majorTickMark val="out"/>
        <c:minorTickMark val="none"/>
        <c:tickLblPos val="nextTo"/>
        <c:crossAx val="-2143209624"/>
        <c:crosses val="autoZero"/>
        <c:auto val="1"/>
        <c:lblAlgn val="ctr"/>
        <c:lblOffset val="100"/>
        <c:noMultiLvlLbl val="0"/>
      </c:catAx>
      <c:valAx>
        <c:axId val="-2143209624"/>
        <c:scaling>
          <c:orientation val="minMax"/>
        </c:scaling>
        <c:delete val="0"/>
        <c:axPos val="l"/>
        <c:majorGridlines/>
        <c:title>
          <c:tx>
            <c:rich>
              <a:bodyPr rot="0" vert="horz"/>
              <a:lstStyle/>
              <a:p>
                <a:pPr>
                  <a:defRPr/>
                </a:pPr>
                <a:r>
                  <a:rPr lang="en-US"/>
                  <a:t>TWh</a:t>
                </a:r>
              </a:p>
            </c:rich>
          </c:tx>
          <c:layout/>
          <c:overlay val="0"/>
        </c:title>
        <c:numFmt formatCode="_-* #,##0.000\ _€_-;\-* #,##0.000\ _€_-;_-* &quot;-&quot;??\ _€_-;_-@_-" sourceLinked="1"/>
        <c:majorTickMark val="out"/>
        <c:minorTickMark val="none"/>
        <c:tickLblPos val="nextTo"/>
        <c:crossAx val="2140459096"/>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Consommation (2010</a:t>
            </a:r>
            <a:r>
              <a:rPr lang="en-US" baseline="0"/>
              <a:t>-2050) en TWh -</a:t>
            </a:r>
            <a:r>
              <a:rPr lang="en-US"/>
              <a:t>Rénovation</a:t>
            </a:r>
          </a:p>
        </c:rich>
      </c:tx>
      <c:layout/>
      <c:overlay val="0"/>
    </c:title>
    <c:autoTitleDeleted val="0"/>
    <c:plotArea>
      <c:layout/>
      <c:lineChart>
        <c:grouping val="standard"/>
        <c:varyColors val="0"/>
        <c:ser>
          <c:idx val="0"/>
          <c:order val="0"/>
          <c:tx>
            <c:strRef>
              <c:f>Résultats!$D$47</c:f>
              <c:strCache>
                <c:ptCount val="1"/>
                <c:pt idx="0">
                  <c:v>Rénovation</c:v>
                </c:pt>
              </c:strCache>
            </c:strRef>
          </c:tx>
          <c:marker>
            <c:symbol val="none"/>
          </c:marker>
          <c:cat>
            <c:numRef>
              <c:f>Résultats!$E$46:$AT$46</c:f>
              <c:numCache>
                <c:formatCode>General</c:formatCode>
                <c:ptCount val="42"/>
                <c:pt idx="0">
                  <c:v>2009.0</c:v>
                </c:pt>
                <c:pt idx="1">
                  <c:v>2010.0</c:v>
                </c:pt>
                <c:pt idx="2">
                  <c:v>2011.0</c:v>
                </c:pt>
                <c:pt idx="3">
                  <c:v>2012.0</c:v>
                </c:pt>
                <c:pt idx="4">
                  <c:v>2013.0</c:v>
                </c:pt>
                <c:pt idx="5">
                  <c:v>2014.0</c:v>
                </c:pt>
                <c:pt idx="6">
                  <c:v>2015.0</c:v>
                </c:pt>
                <c:pt idx="7">
                  <c:v>2016.0</c:v>
                </c:pt>
                <c:pt idx="8">
                  <c:v>2017.0</c:v>
                </c:pt>
                <c:pt idx="9">
                  <c:v>2018.0</c:v>
                </c:pt>
                <c:pt idx="10">
                  <c:v>2019.0</c:v>
                </c:pt>
                <c:pt idx="11">
                  <c:v>2020.0</c:v>
                </c:pt>
                <c:pt idx="12">
                  <c:v>2021.0</c:v>
                </c:pt>
                <c:pt idx="13">
                  <c:v>2022.0</c:v>
                </c:pt>
                <c:pt idx="14">
                  <c:v>2023.0</c:v>
                </c:pt>
                <c:pt idx="15">
                  <c:v>2024.0</c:v>
                </c:pt>
                <c:pt idx="16">
                  <c:v>2025.0</c:v>
                </c:pt>
                <c:pt idx="17">
                  <c:v>2026.0</c:v>
                </c:pt>
                <c:pt idx="18">
                  <c:v>2027.0</c:v>
                </c:pt>
                <c:pt idx="19">
                  <c:v>2028.0</c:v>
                </c:pt>
                <c:pt idx="20">
                  <c:v>2029.0</c:v>
                </c:pt>
                <c:pt idx="21">
                  <c:v>2030.0</c:v>
                </c:pt>
                <c:pt idx="22">
                  <c:v>2031.0</c:v>
                </c:pt>
                <c:pt idx="23">
                  <c:v>2032.0</c:v>
                </c:pt>
                <c:pt idx="24">
                  <c:v>2033.0</c:v>
                </c:pt>
                <c:pt idx="25">
                  <c:v>2034.0</c:v>
                </c:pt>
                <c:pt idx="26">
                  <c:v>2035.0</c:v>
                </c:pt>
                <c:pt idx="27">
                  <c:v>2036.0</c:v>
                </c:pt>
                <c:pt idx="28">
                  <c:v>2037.0</c:v>
                </c:pt>
                <c:pt idx="29">
                  <c:v>2038.0</c:v>
                </c:pt>
                <c:pt idx="30">
                  <c:v>2039.0</c:v>
                </c:pt>
                <c:pt idx="31">
                  <c:v>2040.0</c:v>
                </c:pt>
                <c:pt idx="32">
                  <c:v>2041.0</c:v>
                </c:pt>
                <c:pt idx="33">
                  <c:v>2042.0</c:v>
                </c:pt>
                <c:pt idx="34">
                  <c:v>2043.0</c:v>
                </c:pt>
                <c:pt idx="35">
                  <c:v>2044.0</c:v>
                </c:pt>
                <c:pt idx="36">
                  <c:v>2045.0</c:v>
                </c:pt>
                <c:pt idx="37">
                  <c:v>2046.0</c:v>
                </c:pt>
                <c:pt idx="38">
                  <c:v>2047.0</c:v>
                </c:pt>
                <c:pt idx="39">
                  <c:v>2048.0</c:v>
                </c:pt>
                <c:pt idx="40">
                  <c:v>2049.0</c:v>
                </c:pt>
                <c:pt idx="41">
                  <c:v>2050.0</c:v>
                </c:pt>
              </c:numCache>
            </c:numRef>
          </c:cat>
          <c:val>
            <c:numRef>
              <c:f>Résultats!$E$47:$AT$47</c:f>
              <c:numCache>
                <c:formatCode>_-* #,##0.000\ _€_-;\-* #,##0.000\ _€_-;_-* "-"??\ _€_-;_-@_-</c:formatCode>
                <c:ptCount val="42"/>
                <c:pt idx="0">
                  <c:v>39.3742893734</c:v>
                </c:pt>
                <c:pt idx="1">
                  <c:v>31.99397484889991</c:v>
                </c:pt>
                <c:pt idx="2">
                  <c:v>26.68430854026353</c:v>
                </c:pt>
                <c:pt idx="3">
                  <c:v>22.87365049997777</c:v>
                </c:pt>
                <c:pt idx="4">
                  <c:v>20.14835205243548</c:v>
                </c:pt>
                <c:pt idx="5">
                  <c:v>18.20906239905838</c:v>
                </c:pt>
                <c:pt idx="6">
                  <c:v>16.83912611608536</c:v>
                </c:pt>
                <c:pt idx="7">
                  <c:v>15.88172386424408</c:v>
                </c:pt>
                <c:pt idx="8">
                  <c:v>15.22333600857629</c:v>
                </c:pt>
                <c:pt idx="9">
                  <c:v>14.78177919586705</c:v>
                </c:pt>
                <c:pt idx="10">
                  <c:v>14.49755052688255</c:v>
                </c:pt>
                <c:pt idx="11">
                  <c:v>14.21227070494263</c:v>
                </c:pt>
                <c:pt idx="12">
                  <c:v>14.00916764098148</c:v>
                </c:pt>
                <c:pt idx="13">
                  <c:v>13.86563837061214</c:v>
                </c:pt>
                <c:pt idx="14">
                  <c:v>13.76531015330715</c:v>
                </c:pt>
                <c:pt idx="15">
                  <c:v>13.69632185517497</c:v>
                </c:pt>
                <c:pt idx="16">
                  <c:v>13.6500797755192</c:v>
                </c:pt>
                <c:pt idx="17">
                  <c:v>13.62035684848462</c:v>
                </c:pt>
                <c:pt idx="18">
                  <c:v>13.60264038390998</c:v>
                </c:pt>
                <c:pt idx="19">
                  <c:v>13.59365972183514</c:v>
                </c:pt>
                <c:pt idx="20">
                  <c:v>13.59104413691902</c:v>
                </c:pt>
                <c:pt idx="21">
                  <c:v>13.59307504810736</c:v>
                </c:pt>
                <c:pt idx="22">
                  <c:v>13.59850651568442</c:v>
                </c:pt>
                <c:pt idx="23">
                  <c:v>13.60643519128852</c:v>
                </c:pt>
                <c:pt idx="24">
                  <c:v>13.61620608520046</c:v>
                </c:pt>
                <c:pt idx="25">
                  <c:v>13.62734427794343</c:v>
                </c:pt>
                <c:pt idx="26">
                  <c:v>13.63950542688562</c:v>
                </c:pt>
                <c:pt idx="27">
                  <c:v>13.65243989024836</c:v>
                </c:pt>
                <c:pt idx="28">
                  <c:v>13.66596671843624</c:v>
                </c:pt>
                <c:pt idx="29">
                  <c:v>13.6799547962288</c:v>
                </c:pt>
                <c:pt idx="30">
                  <c:v>13.69430916787208</c:v>
                </c:pt>
                <c:pt idx="31">
                  <c:v>13.70896111919345</c:v>
                </c:pt>
                <c:pt idx="32">
                  <c:v>13.72386098350183</c:v>
                </c:pt>
                <c:pt idx="33">
                  <c:v>13.73897292246044</c:v>
                </c:pt>
                <c:pt idx="34">
                  <c:v>13.75427113917981</c:v>
                </c:pt>
                <c:pt idx="35">
                  <c:v>13.76973713008314</c:v>
                </c:pt>
                <c:pt idx="36">
                  <c:v>13.78535769029077</c:v>
                </c:pt>
                <c:pt idx="37">
                  <c:v>13.8011234656842</c:v>
                </c:pt>
                <c:pt idx="38">
                  <c:v>13.81702790164732</c:v>
                </c:pt>
                <c:pt idx="39">
                  <c:v>13.83306647968641</c:v>
                </c:pt>
                <c:pt idx="40">
                  <c:v>13.84923616300403</c:v>
                </c:pt>
                <c:pt idx="41">
                  <c:v>13.8655349937648</c:v>
                </c:pt>
              </c:numCache>
            </c:numRef>
          </c:val>
          <c:smooth val="0"/>
        </c:ser>
        <c:dLbls>
          <c:showLegendKey val="0"/>
          <c:showVal val="0"/>
          <c:showCatName val="0"/>
          <c:showSerName val="0"/>
          <c:showPercent val="0"/>
          <c:showBubbleSize val="0"/>
        </c:dLbls>
        <c:marker val="1"/>
        <c:smooth val="0"/>
        <c:axId val="-2126169672"/>
        <c:axId val="-2126425736"/>
      </c:lineChart>
      <c:catAx>
        <c:axId val="-2126169672"/>
        <c:scaling>
          <c:orientation val="minMax"/>
        </c:scaling>
        <c:delete val="0"/>
        <c:axPos val="b"/>
        <c:numFmt formatCode="General" sourceLinked="1"/>
        <c:majorTickMark val="out"/>
        <c:minorTickMark val="none"/>
        <c:tickLblPos val="nextTo"/>
        <c:crossAx val="-2126425736"/>
        <c:crosses val="autoZero"/>
        <c:auto val="1"/>
        <c:lblAlgn val="ctr"/>
        <c:lblOffset val="100"/>
        <c:noMultiLvlLbl val="0"/>
      </c:catAx>
      <c:valAx>
        <c:axId val="-2126425736"/>
        <c:scaling>
          <c:orientation val="minMax"/>
        </c:scaling>
        <c:delete val="0"/>
        <c:axPos val="l"/>
        <c:majorGridlines/>
        <c:title>
          <c:tx>
            <c:rich>
              <a:bodyPr rot="0" vert="horz"/>
              <a:lstStyle/>
              <a:p>
                <a:pPr>
                  <a:defRPr/>
                </a:pPr>
                <a:r>
                  <a:rPr lang="en-US"/>
                  <a:t>TWh</a:t>
                </a:r>
              </a:p>
            </c:rich>
          </c:tx>
          <c:layout/>
          <c:overlay val="0"/>
        </c:title>
        <c:numFmt formatCode="_-* #,##0.000\ _€_-;\-* #,##0.000\ _€_-;_-* &quot;-&quot;??\ _€_-;_-@_-" sourceLinked="1"/>
        <c:majorTickMark val="out"/>
        <c:minorTickMark val="none"/>
        <c:tickLblPos val="nextTo"/>
        <c:crossAx val="-212616967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Emissien de GES en tonnes</a:t>
            </a:r>
            <a:r>
              <a:rPr lang="en-US" baseline="0"/>
              <a:t> equ. CO2 - Statu quo-Rénovation-Démolition</a:t>
            </a:r>
            <a:endParaRPr lang="en-US"/>
          </a:p>
        </c:rich>
      </c:tx>
      <c:layout/>
      <c:overlay val="0"/>
    </c:title>
    <c:autoTitleDeleted val="0"/>
    <c:plotArea>
      <c:layout/>
      <c:lineChart>
        <c:grouping val="standard"/>
        <c:varyColors val="0"/>
        <c:ser>
          <c:idx val="0"/>
          <c:order val="0"/>
          <c:tx>
            <c:strRef>
              <c:f>Résultats!$E$18</c:f>
              <c:strCache>
                <c:ptCount val="1"/>
                <c:pt idx="0">
                  <c:v>Statu quo</c:v>
                </c:pt>
              </c:strCache>
            </c:strRef>
          </c:tx>
          <c:marker>
            <c:symbol val="none"/>
          </c:marker>
          <c:cat>
            <c:numRef>
              <c:f>Résultats!$F$17:$L$17</c:f>
              <c:numCache>
                <c:formatCode>General</c:formatCode>
                <c:ptCount val="7"/>
                <c:pt idx="0">
                  <c:v>1990.0</c:v>
                </c:pt>
                <c:pt idx="1">
                  <c:v>2000.0</c:v>
                </c:pt>
                <c:pt idx="2">
                  <c:v>2010.0</c:v>
                </c:pt>
                <c:pt idx="3">
                  <c:v>2020.0</c:v>
                </c:pt>
                <c:pt idx="4">
                  <c:v>2030.0</c:v>
                </c:pt>
                <c:pt idx="5">
                  <c:v>2040.0</c:v>
                </c:pt>
                <c:pt idx="6">
                  <c:v>2050.0</c:v>
                </c:pt>
              </c:numCache>
            </c:numRef>
          </c:cat>
          <c:val>
            <c:numRef>
              <c:f>Résultats!$F$18:$L$18</c:f>
              <c:numCache>
                <c:formatCode>0</c:formatCode>
                <c:ptCount val="7"/>
                <c:pt idx="0">
                  <c:v>8.11659355706167E6</c:v>
                </c:pt>
                <c:pt idx="1">
                  <c:v>8.84708697719722E6</c:v>
                </c:pt>
                <c:pt idx="2">
                  <c:v>9.57758039733277E6</c:v>
                </c:pt>
                <c:pt idx="3">
                  <c:v>8.55628571958558E6</c:v>
                </c:pt>
                <c:pt idx="4">
                  <c:v>7.55014070333538E6</c:v>
                </c:pt>
                <c:pt idx="5">
                  <c:v>7.00538580749103E6</c:v>
                </c:pt>
                <c:pt idx="6">
                  <c:v>6.45832238345533E6</c:v>
                </c:pt>
              </c:numCache>
            </c:numRef>
          </c:val>
          <c:smooth val="0"/>
        </c:ser>
        <c:ser>
          <c:idx val="1"/>
          <c:order val="1"/>
          <c:tx>
            <c:strRef>
              <c:f>Résultats!$E$19</c:f>
              <c:strCache>
                <c:ptCount val="1"/>
                <c:pt idx="0">
                  <c:v>Trajectoire "Objectif"</c:v>
                </c:pt>
              </c:strCache>
            </c:strRef>
          </c:tx>
          <c:marker>
            <c:symbol val="none"/>
          </c:marker>
          <c:cat>
            <c:numRef>
              <c:f>Résultats!$F$17:$L$17</c:f>
              <c:numCache>
                <c:formatCode>General</c:formatCode>
                <c:ptCount val="7"/>
                <c:pt idx="0">
                  <c:v>1990.0</c:v>
                </c:pt>
                <c:pt idx="1">
                  <c:v>2000.0</c:v>
                </c:pt>
                <c:pt idx="2">
                  <c:v>2010.0</c:v>
                </c:pt>
                <c:pt idx="3">
                  <c:v>2020.0</c:v>
                </c:pt>
                <c:pt idx="4">
                  <c:v>2030.0</c:v>
                </c:pt>
                <c:pt idx="5">
                  <c:v>2040.0</c:v>
                </c:pt>
                <c:pt idx="6">
                  <c:v>2050.0</c:v>
                </c:pt>
              </c:numCache>
            </c:numRef>
          </c:cat>
          <c:val>
            <c:numRef>
              <c:f>Résultats!$F$19:$L$19</c:f>
              <c:numCache>
                <c:formatCode>0</c:formatCode>
                <c:ptCount val="7"/>
                <c:pt idx="0">
                  <c:v>8.11659355706167E6</c:v>
                </c:pt>
                <c:pt idx="1">
                  <c:v>7.79771186096234E6</c:v>
                </c:pt>
                <c:pt idx="2">
                  <c:v>7.49135826983614E6</c:v>
                </c:pt>
                <c:pt idx="3">
                  <c:v>4.43836169972544E6</c:v>
                </c:pt>
                <c:pt idx="4">
                  <c:v>2.62957048215244E6</c:v>
                </c:pt>
                <c:pt idx="5">
                  <c:v>1.55792641258489E6</c:v>
                </c:pt>
                <c:pt idx="6">
                  <c:v>923015.6497052281</c:v>
                </c:pt>
              </c:numCache>
            </c:numRef>
          </c:val>
          <c:smooth val="0"/>
        </c:ser>
        <c:ser>
          <c:idx val="2"/>
          <c:order val="2"/>
          <c:tx>
            <c:strRef>
              <c:f>Résultats!$E$20</c:f>
              <c:strCache>
                <c:ptCount val="1"/>
                <c:pt idx="0">
                  <c:v>Rénovation</c:v>
                </c:pt>
              </c:strCache>
            </c:strRef>
          </c:tx>
          <c:marker>
            <c:symbol val="none"/>
          </c:marker>
          <c:cat>
            <c:numRef>
              <c:f>Résultats!$F$17:$L$17</c:f>
              <c:numCache>
                <c:formatCode>General</c:formatCode>
                <c:ptCount val="7"/>
                <c:pt idx="0">
                  <c:v>1990.0</c:v>
                </c:pt>
                <c:pt idx="1">
                  <c:v>2000.0</c:v>
                </c:pt>
                <c:pt idx="2">
                  <c:v>2010.0</c:v>
                </c:pt>
                <c:pt idx="3">
                  <c:v>2020.0</c:v>
                </c:pt>
                <c:pt idx="4">
                  <c:v>2030.0</c:v>
                </c:pt>
                <c:pt idx="5">
                  <c:v>2040.0</c:v>
                </c:pt>
                <c:pt idx="6">
                  <c:v>2050.0</c:v>
                </c:pt>
              </c:numCache>
            </c:numRef>
          </c:cat>
          <c:val>
            <c:numRef>
              <c:f>Résultats!$F$20:$L$20</c:f>
              <c:numCache>
                <c:formatCode>0</c:formatCode>
                <c:ptCount val="7"/>
                <c:pt idx="0">
                  <c:v>8.11659355706167E6</c:v>
                </c:pt>
                <c:pt idx="1">
                  <c:v>8.84708697719722E6</c:v>
                </c:pt>
                <c:pt idx="2">
                  <c:v>7.75889083458157E6</c:v>
                </c:pt>
                <c:pt idx="3">
                  <c:v>2.9937552707446E6</c:v>
                </c:pt>
                <c:pt idx="4">
                  <c:v>2.51819548506768E6</c:v>
                </c:pt>
                <c:pt idx="5">
                  <c:v>2.34798470803729E6</c:v>
                </c:pt>
                <c:pt idx="6">
                  <c:v>2.18093313450768E6</c:v>
                </c:pt>
              </c:numCache>
            </c:numRef>
          </c:val>
          <c:smooth val="0"/>
        </c:ser>
        <c:ser>
          <c:idx val="3"/>
          <c:order val="3"/>
          <c:tx>
            <c:strRef>
              <c:f>Résultats!$E$21</c:f>
              <c:strCache>
                <c:ptCount val="1"/>
                <c:pt idx="0">
                  <c:v>Démolition</c:v>
                </c:pt>
              </c:strCache>
            </c:strRef>
          </c:tx>
          <c:marker>
            <c:symbol val="none"/>
          </c:marker>
          <c:cat>
            <c:numRef>
              <c:f>Résultats!$F$17:$L$17</c:f>
              <c:numCache>
                <c:formatCode>General</c:formatCode>
                <c:ptCount val="7"/>
                <c:pt idx="0">
                  <c:v>1990.0</c:v>
                </c:pt>
                <c:pt idx="1">
                  <c:v>2000.0</c:v>
                </c:pt>
                <c:pt idx="2">
                  <c:v>2010.0</c:v>
                </c:pt>
                <c:pt idx="3">
                  <c:v>2020.0</c:v>
                </c:pt>
                <c:pt idx="4">
                  <c:v>2030.0</c:v>
                </c:pt>
                <c:pt idx="5">
                  <c:v>2040.0</c:v>
                </c:pt>
                <c:pt idx="6">
                  <c:v>2050.0</c:v>
                </c:pt>
              </c:numCache>
            </c:numRef>
          </c:cat>
          <c:val>
            <c:numRef>
              <c:f>Résultats!$F$21:$L$21</c:f>
              <c:numCache>
                <c:formatCode>0</c:formatCode>
                <c:ptCount val="7"/>
                <c:pt idx="0">
                  <c:v>8.11659355706167E6</c:v>
                </c:pt>
                <c:pt idx="1">
                  <c:v>5.68161548994317E6</c:v>
                </c:pt>
                <c:pt idx="2">
                  <c:v>3.08894680901142E6</c:v>
                </c:pt>
                <c:pt idx="3">
                  <c:v>2.4829794815213E6</c:v>
                </c:pt>
                <c:pt idx="4">
                  <c:v>1.79448734076477E6</c:v>
                </c:pt>
                <c:pt idx="5">
                  <c:v>1.27130021054446E6</c:v>
                </c:pt>
                <c:pt idx="6">
                  <c:v>783794.6896568272</c:v>
                </c:pt>
              </c:numCache>
            </c:numRef>
          </c:val>
          <c:smooth val="0"/>
        </c:ser>
        <c:dLbls>
          <c:showLegendKey val="0"/>
          <c:showVal val="0"/>
          <c:showCatName val="0"/>
          <c:showSerName val="0"/>
          <c:showPercent val="0"/>
          <c:showBubbleSize val="0"/>
        </c:dLbls>
        <c:marker val="1"/>
        <c:smooth val="0"/>
        <c:axId val="-2143287096"/>
        <c:axId val="-2127536536"/>
      </c:lineChart>
      <c:catAx>
        <c:axId val="-2143287096"/>
        <c:scaling>
          <c:orientation val="minMax"/>
        </c:scaling>
        <c:delete val="0"/>
        <c:axPos val="b"/>
        <c:numFmt formatCode="General" sourceLinked="1"/>
        <c:majorTickMark val="out"/>
        <c:minorTickMark val="none"/>
        <c:tickLblPos val="nextTo"/>
        <c:crossAx val="-2127536536"/>
        <c:crosses val="autoZero"/>
        <c:auto val="1"/>
        <c:lblAlgn val="ctr"/>
        <c:lblOffset val="100"/>
        <c:noMultiLvlLbl val="0"/>
      </c:catAx>
      <c:valAx>
        <c:axId val="-2127536536"/>
        <c:scaling>
          <c:orientation val="minMax"/>
        </c:scaling>
        <c:delete val="0"/>
        <c:axPos val="l"/>
        <c:majorGridlines/>
        <c:title>
          <c:tx>
            <c:rich>
              <a:bodyPr rot="0" vert="horz"/>
              <a:lstStyle/>
              <a:p>
                <a:pPr>
                  <a:defRPr/>
                </a:pPr>
                <a:r>
                  <a:rPr lang="en-US"/>
                  <a:t>tonnes equ. CO2</a:t>
                </a:r>
              </a:p>
            </c:rich>
          </c:tx>
          <c:layout/>
          <c:overlay val="0"/>
        </c:title>
        <c:numFmt formatCode="0" sourceLinked="1"/>
        <c:majorTickMark val="out"/>
        <c:minorTickMark val="none"/>
        <c:tickLblPos val="nextTo"/>
        <c:crossAx val="-2143287096"/>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Emissions de GES - Statu quo - Trajectoire "Objectif"</a:t>
            </a:r>
          </a:p>
        </c:rich>
      </c:tx>
      <c:layout/>
      <c:overlay val="0"/>
    </c:title>
    <c:autoTitleDeleted val="0"/>
    <c:plotArea>
      <c:layout/>
      <c:lineChart>
        <c:grouping val="standard"/>
        <c:varyColors val="0"/>
        <c:ser>
          <c:idx val="0"/>
          <c:order val="0"/>
          <c:tx>
            <c:strRef>
              <c:f>Résultats!$C$84</c:f>
              <c:strCache>
                <c:ptCount val="1"/>
                <c:pt idx="0">
                  <c:v>Statu quo</c:v>
                </c:pt>
              </c:strCache>
            </c:strRef>
          </c:tx>
          <c:marker>
            <c:symbol val="none"/>
          </c:marker>
          <c:cat>
            <c:numRef>
              <c:f>Résultats!$D$83:$J$83</c:f>
              <c:numCache>
                <c:formatCode>General</c:formatCode>
                <c:ptCount val="7"/>
                <c:pt idx="0">
                  <c:v>1990.0</c:v>
                </c:pt>
                <c:pt idx="1">
                  <c:v>2000.0</c:v>
                </c:pt>
                <c:pt idx="2">
                  <c:v>2010.0</c:v>
                </c:pt>
                <c:pt idx="3">
                  <c:v>2020.0</c:v>
                </c:pt>
                <c:pt idx="4">
                  <c:v>2030.0</c:v>
                </c:pt>
                <c:pt idx="5">
                  <c:v>2040.0</c:v>
                </c:pt>
                <c:pt idx="6">
                  <c:v>2050.0</c:v>
                </c:pt>
              </c:numCache>
            </c:numRef>
          </c:cat>
          <c:val>
            <c:numRef>
              <c:f>Résultats!$D$84:$J$84</c:f>
              <c:numCache>
                <c:formatCode>0</c:formatCode>
                <c:ptCount val="7"/>
                <c:pt idx="0">
                  <c:v>8.116594E6</c:v>
                </c:pt>
                <c:pt idx="1">
                  <c:v>8.847087E6</c:v>
                </c:pt>
                <c:pt idx="2">
                  <c:v>9.57758E6</c:v>
                </c:pt>
                <c:pt idx="3">
                  <c:v>8.556286E6</c:v>
                </c:pt>
                <c:pt idx="4">
                  <c:v>7.550141E6</c:v>
                </c:pt>
                <c:pt idx="5">
                  <c:v>7.005386E6</c:v>
                </c:pt>
                <c:pt idx="6">
                  <c:v>6.458322E6</c:v>
                </c:pt>
              </c:numCache>
            </c:numRef>
          </c:val>
          <c:smooth val="0"/>
        </c:ser>
        <c:ser>
          <c:idx val="1"/>
          <c:order val="1"/>
          <c:tx>
            <c:strRef>
              <c:f>Résultats!$C$85</c:f>
              <c:strCache>
                <c:ptCount val="1"/>
                <c:pt idx="0">
                  <c:v>Trajectoire "Objectif"</c:v>
                </c:pt>
              </c:strCache>
            </c:strRef>
          </c:tx>
          <c:marker>
            <c:symbol val="none"/>
          </c:marker>
          <c:cat>
            <c:numRef>
              <c:f>Résultats!$D$83:$J$83</c:f>
              <c:numCache>
                <c:formatCode>General</c:formatCode>
                <c:ptCount val="7"/>
                <c:pt idx="0">
                  <c:v>1990.0</c:v>
                </c:pt>
                <c:pt idx="1">
                  <c:v>2000.0</c:v>
                </c:pt>
                <c:pt idx="2">
                  <c:v>2010.0</c:v>
                </c:pt>
                <c:pt idx="3">
                  <c:v>2020.0</c:v>
                </c:pt>
                <c:pt idx="4">
                  <c:v>2030.0</c:v>
                </c:pt>
                <c:pt idx="5">
                  <c:v>2040.0</c:v>
                </c:pt>
                <c:pt idx="6">
                  <c:v>2050.0</c:v>
                </c:pt>
              </c:numCache>
            </c:numRef>
          </c:cat>
          <c:val>
            <c:numRef>
              <c:f>Résultats!$D$85:$J$85</c:f>
              <c:numCache>
                <c:formatCode>0</c:formatCode>
                <c:ptCount val="7"/>
                <c:pt idx="0">
                  <c:v>8.116594E6</c:v>
                </c:pt>
                <c:pt idx="1">
                  <c:v>7.797712E6</c:v>
                </c:pt>
                <c:pt idx="2">
                  <c:v>7.491358E6</c:v>
                </c:pt>
                <c:pt idx="3">
                  <c:v>4.438362E6</c:v>
                </c:pt>
                <c:pt idx="4">
                  <c:v>2.62957E6</c:v>
                </c:pt>
                <c:pt idx="5">
                  <c:v>1.557926E6</c:v>
                </c:pt>
                <c:pt idx="6">
                  <c:v>923016.0</c:v>
                </c:pt>
              </c:numCache>
            </c:numRef>
          </c:val>
          <c:smooth val="0"/>
        </c:ser>
        <c:dLbls>
          <c:showLegendKey val="0"/>
          <c:showVal val="0"/>
          <c:showCatName val="0"/>
          <c:showSerName val="0"/>
          <c:showPercent val="0"/>
          <c:showBubbleSize val="0"/>
        </c:dLbls>
        <c:marker val="1"/>
        <c:smooth val="0"/>
        <c:axId val="-2127210648"/>
        <c:axId val="-2126728760"/>
      </c:lineChart>
      <c:catAx>
        <c:axId val="-2127210648"/>
        <c:scaling>
          <c:orientation val="minMax"/>
        </c:scaling>
        <c:delete val="0"/>
        <c:axPos val="b"/>
        <c:numFmt formatCode="General" sourceLinked="1"/>
        <c:majorTickMark val="out"/>
        <c:minorTickMark val="none"/>
        <c:tickLblPos val="nextTo"/>
        <c:crossAx val="-2126728760"/>
        <c:crosses val="autoZero"/>
        <c:auto val="1"/>
        <c:lblAlgn val="ctr"/>
        <c:lblOffset val="100"/>
        <c:noMultiLvlLbl val="0"/>
      </c:catAx>
      <c:valAx>
        <c:axId val="-2126728760"/>
        <c:scaling>
          <c:orientation val="minMax"/>
        </c:scaling>
        <c:delete val="0"/>
        <c:axPos val="l"/>
        <c:majorGridlines/>
        <c:title>
          <c:tx>
            <c:rich>
              <a:bodyPr rot="0" vert="horz"/>
              <a:lstStyle/>
              <a:p>
                <a:pPr>
                  <a:defRPr/>
                </a:pPr>
                <a:r>
                  <a:rPr lang="en-US"/>
                  <a:t>tonnes equ. CO2</a:t>
                </a:r>
              </a:p>
            </c:rich>
          </c:tx>
          <c:layout/>
          <c:overlay val="0"/>
        </c:title>
        <c:numFmt formatCode="0" sourceLinked="1"/>
        <c:majorTickMark val="out"/>
        <c:minorTickMark val="none"/>
        <c:tickLblPos val="nextTo"/>
        <c:crossAx val="-212721064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Emissions de GES - Rénovation - Trajectoire "Objectif"</a:t>
            </a:r>
          </a:p>
          <a:p>
            <a:pPr>
              <a:defRPr/>
            </a:pPr>
            <a:endParaRPr lang="en-US"/>
          </a:p>
        </c:rich>
      </c:tx>
      <c:layout/>
      <c:overlay val="0"/>
    </c:title>
    <c:autoTitleDeleted val="0"/>
    <c:plotArea>
      <c:layout/>
      <c:lineChart>
        <c:grouping val="standard"/>
        <c:varyColors val="0"/>
        <c:ser>
          <c:idx val="0"/>
          <c:order val="0"/>
          <c:tx>
            <c:strRef>
              <c:f>Résultats!$C$87</c:f>
              <c:strCache>
                <c:ptCount val="1"/>
                <c:pt idx="0">
                  <c:v>Rénovation</c:v>
                </c:pt>
              </c:strCache>
            </c:strRef>
          </c:tx>
          <c:marker>
            <c:symbol val="none"/>
          </c:marker>
          <c:cat>
            <c:numRef>
              <c:f>Résultats!$D$86:$J$86</c:f>
              <c:numCache>
                <c:formatCode>General</c:formatCode>
                <c:ptCount val="7"/>
                <c:pt idx="0">
                  <c:v>1990.0</c:v>
                </c:pt>
                <c:pt idx="1">
                  <c:v>2000.0</c:v>
                </c:pt>
                <c:pt idx="2">
                  <c:v>2010.0</c:v>
                </c:pt>
                <c:pt idx="3">
                  <c:v>2020.0</c:v>
                </c:pt>
                <c:pt idx="4">
                  <c:v>2030.0</c:v>
                </c:pt>
                <c:pt idx="5">
                  <c:v>2040.0</c:v>
                </c:pt>
                <c:pt idx="6">
                  <c:v>2050.0</c:v>
                </c:pt>
              </c:numCache>
            </c:numRef>
          </c:cat>
          <c:val>
            <c:numRef>
              <c:f>Résultats!$D$87:$J$87</c:f>
              <c:numCache>
                <c:formatCode>0</c:formatCode>
                <c:ptCount val="7"/>
                <c:pt idx="0">
                  <c:v>8.11659355706167E6</c:v>
                </c:pt>
                <c:pt idx="1">
                  <c:v>8.84708697719722E6</c:v>
                </c:pt>
                <c:pt idx="2">
                  <c:v>7.75889083458157E6</c:v>
                </c:pt>
                <c:pt idx="3">
                  <c:v>2.9937552707446E6</c:v>
                </c:pt>
                <c:pt idx="4">
                  <c:v>2.51819548506768E6</c:v>
                </c:pt>
                <c:pt idx="5">
                  <c:v>2.34798470803729E6</c:v>
                </c:pt>
                <c:pt idx="6">
                  <c:v>2.18093313450768E6</c:v>
                </c:pt>
              </c:numCache>
            </c:numRef>
          </c:val>
          <c:smooth val="0"/>
        </c:ser>
        <c:ser>
          <c:idx val="1"/>
          <c:order val="1"/>
          <c:tx>
            <c:strRef>
              <c:f>Résultats!$C$88</c:f>
              <c:strCache>
                <c:ptCount val="1"/>
                <c:pt idx="0">
                  <c:v>Trajectoire "Objectif"</c:v>
                </c:pt>
              </c:strCache>
            </c:strRef>
          </c:tx>
          <c:marker>
            <c:symbol val="none"/>
          </c:marker>
          <c:cat>
            <c:numRef>
              <c:f>Résultats!$D$86:$J$86</c:f>
              <c:numCache>
                <c:formatCode>General</c:formatCode>
                <c:ptCount val="7"/>
                <c:pt idx="0">
                  <c:v>1990.0</c:v>
                </c:pt>
                <c:pt idx="1">
                  <c:v>2000.0</c:v>
                </c:pt>
                <c:pt idx="2">
                  <c:v>2010.0</c:v>
                </c:pt>
                <c:pt idx="3">
                  <c:v>2020.0</c:v>
                </c:pt>
                <c:pt idx="4">
                  <c:v>2030.0</c:v>
                </c:pt>
                <c:pt idx="5">
                  <c:v>2040.0</c:v>
                </c:pt>
                <c:pt idx="6">
                  <c:v>2050.0</c:v>
                </c:pt>
              </c:numCache>
            </c:numRef>
          </c:cat>
          <c:val>
            <c:numRef>
              <c:f>Résultats!$D$88:$J$88</c:f>
              <c:numCache>
                <c:formatCode>0</c:formatCode>
                <c:ptCount val="7"/>
                <c:pt idx="0">
                  <c:v>8.116594E6</c:v>
                </c:pt>
                <c:pt idx="1">
                  <c:v>7.797712E6</c:v>
                </c:pt>
                <c:pt idx="2">
                  <c:v>7.491358E6</c:v>
                </c:pt>
                <c:pt idx="3">
                  <c:v>4.438362E6</c:v>
                </c:pt>
                <c:pt idx="4">
                  <c:v>2.62957E6</c:v>
                </c:pt>
                <c:pt idx="5">
                  <c:v>1.557926E6</c:v>
                </c:pt>
                <c:pt idx="6">
                  <c:v>923016.0</c:v>
                </c:pt>
              </c:numCache>
            </c:numRef>
          </c:val>
          <c:smooth val="0"/>
        </c:ser>
        <c:dLbls>
          <c:showLegendKey val="0"/>
          <c:showVal val="0"/>
          <c:showCatName val="0"/>
          <c:showSerName val="0"/>
          <c:showPercent val="0"/>
          <c:showBubbleSize val="0"/>
        </c:dLbls>
        <c:marker val="1"/>
        <c:smooth val="0"/>
        <c:axId val="2141511128"/>
        <c:axId val="2141249400"/>
      </c:lineChart>
      <c:catAx>
        <c:axId val="2141511128"/>
        <c:scaling>
          <c:orientation val="minMax"/>
        </c:scaling>
        <c:delete val="0"/>
        <c:axPos val="b"/>
        <c:numFmt formatCode="General" sourceLinked="1"/>
        <c:majorTickMark val="out"/>
        <c:minorTickMark val="none"/>
        <c:tickLblPos val="nextTo"/>
        <c:crossAx val="2141249400"/>
        <c:crosses val="autoZero"/>
        <c:auto val="1"/>
        <c:lblAlgn val="ctr"/>
        <c:lblOffset val="100"/>
        <c:noMultiLvlLbl val="0"/>
      </c:catAx>
      <c:valAx>
        <c:axId val="2141249400"/>
        <c:scaling>
          <c:orientation val="minMax"/>
        </c:scaling>
        <c:delete val="0"/>
        <c:axPos val="l"/>
        <c:majorGridlines/>
        <c:title>
          <c:tx>
            <c:rich>
              <a:bodyPr rot="0" vert="horz"/>
              <a:lstStyle/>
              <a:p>
                <a:pPr>
                  <a:defRPr/>
                </a:pPr>
                <a:r>
                  <a:rPr lang="en-US"/>
                  <a:t>tonnes equ. CO2</a:t>
                </a:r>
              </a:p>
              <a:p>
                <a:pPr>
                  <a:defRPr/>
                </a:pPr>
                <a:endParaRPr lang="en-US"/>
              </a:p>
            </c:rich>
          </c:tx>
          <c:layout/>
          <c:overlay val="0"/>
        </c:title>
        <c:numFmt formatCode="0" sourceLinked="1"/>
        <c:majorTickMark val="out"/>
        <c:minorTickMark val="none"/>
        <c:tickLblPos val="nextTo"/>
        <c:crossAx val="214151112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Emissions de GES -</a:t>
            </a:r>
            <a:r>
              <a:rPr lang="en-US" baseline="0"/>
              <a:t> Démolition - Trajectoire "Objectif"</a:t>
            </a:r>
            <a:endParaRPr lang="en-US"/>
          </a:p>
        </c:rich>
      </c:tx>
      <c:layout/>
      <c:overlay val="0"/>
    </c:title>
    <c:autoTitleDeleted val="0"/>
    <c:plotArea>
      <c:layout/>
      <c:lineChart>
        <c:grouping val="standard"/>
        <c:varyColors val="0"/>
        <c:ser>
          <c:idx val="0"/>
          <c:order val="0"/>
          <c:tx>
            <c:strRef>
              <c:f>Résultats!$C$90</c:f>
              <c:strCache>
                <c:ptCount val="1"/>
                <c:pt idx="0">
                  <c:v>Démolition</c:v>
                </c:pt>
              </c:strCache>
            </c:strRef>
          </c:tx>
          <c:marker>
            <c:symbol val="none"/>
          </c:marker>
          <c:cat>
            <c:numRef>
              <c:f>Résultats!$D$89:$J$89</c:f>
              <c:numCache>
                <c:formatCode>General</c:formatCode>
                <c:ptCount val="7"/>
                <c:pt idx="0">
                  <c:v>1990.0</c:v>
                </c:pt>
                <c:pt idx="1">
                  <c:v>2000.0</c:v>
                </c:pt>
                <c:pt idx="2">
                  <c:v>2010.0</c:v>
                </c:pt>
                <c:pt idx="3">
                  <c:v>2020.0</c:v>
                </c:pt>
                <c:pt idx="4">
                  <c:v>2030.0</c:v>
                </c:pt>
                <c:pt idx="5">
                  <c:v>2040.0</c:v>
                </c:pt>
                <c:pt idx="6">
                  <c:v>2050.0</c:v>
                </c:pt>
              </c:numCache>
            </c:numRef>
          </c:cat>
          <c:val>
            <c:numRef>
              <c:f>Résultats!$D$90:$J$90</c:f>
              <c:numCache>
                <c:formatCode>0</c:formatCode>
                <c:ptCount val="7"/>
                <c:pt idx="0">
                  <c:v>8.11659355706167E6</c:v>
                </c:pt>
                <c:pt idx="1">
                  <c:v>8.847087E6</c:v>
                </c:pt>
                <c:pt idx="2">
                  <c:v>7.19317676441418E6</c:v>
                </c:pt>
                <c:pt idx="3">
                  <c:v>1.18905336500658E6</c:v>
                </c:pt>
                <c:pt idx="4">
                  <c:v>875545.666523311</c:v>
                </c:pt>
                <c:pt idx="5">
                  <c:v>826794.120799771</c:v>
                </c:pt>
                <c:pt idx="6">
                  <c:v>783809.734329449</c:v>
                </c:pt>
              </c:numCache>
            </c:numRef>
          </c:val>
          <c:smooth val="0"/>
        </c:ser>
        <c:ser>
          <c:idx val="1"/>
          <c:order val="1"/>
          <c:tx>
            <c:strRef>
              <c:f>Résultats!$C$91</c:f>
              <c:strCache>
                <c:ptCount val="1"/>
                <c:pt idx="0">
                  <c:v>Trajectoire "Objectif"</c:v>
                </c:pt>
              </c:strCache>
            </c:strRef>
          </c:tx>
          <c:marker>
            <c:symbol val="none"/>
          </c:marker>
          <c:cat>
            <c:numRef>
              <c:f>Résultats!$D$89:$J$89</c:f>
              <c:numCache>
                <c:formatCode>General</c:formatCode>
                <c:ptCount val="7"/>
                <c:pt idx="0">
                  <c:v>1990.0</c:v>
                </c:pt>
                <c:pt idx="1">
                  <c:v>2000.0</c:v>
                </c:pt>
                <c:pt idx="2">
                  <c:v>2010.0</c:v>
                </c:pt>
                <c:pt idx="3">
                  <c:v>2020.0</c:v>
                </c:pt>
                <c:pt idx="4">
                  <c:v>2030.0</c:v>
                </c:pt>
                <c:pt idx="5">
                  <c:v>2040.0</c:v>
                </c:pt>
                <c:pt idx="6">
                  <c:v>2050.0</c:v>
                </c:pt>
              </c:numCache>
            </c:numRef>
          </c:cat>
          <c:val>
            <c:numRef>
              <c:f>Résultats!$D$91:$J$91</c:f>
              <c:numCache>
                <c:formatCode>0</c:formatCode>
                <c:ptCount val="7"/>
                <c:pt idx="0">
                  <c:v>8.116594E6</c:v>
                </c:pt>
                <c:pt idx="1">
                  <c:v>7.797712E6</c:v>
                </c:pt>
                <c:pt idx="2">
                  <c:v>7.491358E6</c:v>
                </c:pt>
                <c:pt idx="3">
                  <c:v>4.438362E6</c:v>
                </c:pt>
                <c:pt idx="4">
                  <c:v>2.62957E6</c:v>
                </c:pt>
                <c:pt idx="5">
                  <c:v>1.557926E6</c:v>
                </c:pt>
                <c:pt idx="6">
                  <c:v>923016.0</c:v>
                </c:pt>
              </c:numCache>
            </c:numRef>
          </c:val>
          <c:smooth val="0"/>
        </c:ser>
        <c:dLbls>
          <c:showLegendKey val="0"/>
          <c:showVal val="0"/>
          <c:showCatName val="0"/>
          <c:showSerName val="0"/>
          <c:showPercent val="0"/>
          <c:showBubbleSize val="0"/>
        </c:dLbls>
        <c:marker val="1"/>
        <c:smooth val="0"/>
        <c:axId val="-2144984392"/>
        <c:axId val="-2141456344"/>
      </c:lineChart>
      <c:catAx>
        <c:axId val="-2144984392"/>
        <c:scaling>
          <c:orientation val="minMax"/>
        </c:scaling>
        <c:delete val="0"/>
        <c:axPos val="b"/>
        <c:numFmt formatCode="General" sourceLinked="1"/>
        <c:majorTickMark val="out"/>
        <c:minorTickMark val="none"/>
        <c:tickLblPos val="nextTo"/>
        <c:crossAx val="-2141456344"/>
        <c:crosses val="autoZero"/>
        <c:auto val="1"/>
        <c:lblAlgn val="ctr"/>
        <c:lblOffset val="100"/>
        <c:noMultiLvlLbl val="0"/>
      </c:catAx>
      <c:valAx>
        <c:axId val="-2141456344"/>
        <c:scaling>
          <c:orientation val="minMax"/>
        </c:scaling>
        <c:delete val="0"/>
        <c:axPos val="l"/>
        <c:majorGridlines/>
        <c:title>
          <c:tx>
            <c:rich>
              <a:bodyPr rot="0" vert="horz"/>
              <a:lstStyle/>
              <a:p>
                <a:pPr>
                  <a:defRPr/>
                </a:pPr>
                <a:r>
                  <a:rPr lang="en-US"/>
                  <a:t>tonnes equ. CO2</a:t>
                </a:r>
              </a:p>
            </c:rich>
          </c:tx>
          <c:layout/>
          <c:overlay val="0"/>
        </c:title>
        <c:numFmt formatCode="0" sourceLinked="1"/>
        <c:majorTickMark val="out"/>
        <c:minorTickMark val="none"/>
        <c:tickLblPos val="nextTo"/>
        <c:crossAx val="-214498439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1200"/>
              <a:t>Emissions de GES (1990-2050) rénovation</a:t>
            </a:r>
          </a:p>
        </c:rich>
      </c:tx>
      <c:layout>
        <c:manualLayout>
          <c:xMode val="edge"/>
          <c:yMode val="edge"/>
          <c:x val="0.25947087303365"/>
          <c:y val="0.0399201596806387"/>
        </c:manualLayout>
      </c:layout>
      <c:overlay val="1"/>
    </c:title>
    <c:autoTitleDeleted val="0"/>
    <c:plotArea>
      <c:layout>
        <c:manualLayout>
          <c:layoutTarget val="inner"/>
          <c:xMode val="edge"/>
          <c:yMode val="edge"/>
          <c:x val="0.298696393804166"/>
          <c:y val="0.151696606786427"/>
          <c:w val="0.455135167732042"/>
          <c:h val="0.687239065176733"/>
        </c:manualLayout>
      </c:layout>
      <c:lineChart>
        <c:grouping val="standard"/>
        <c:varyColors val="0"/>
        <c:ser>
          <c:idx val="0"/>
          <c:order val="0"/>
          <c:tx>
            <c:strRef>
              <c:f>Résultats!$C$131</c:f>
              <c:strCache>
                <c:ptCount val="1"/>
                <c:pt idx="0">
                  <c:v>Rénovation</c:v>
                </c:pt>
              </c:strCache>
            </c:strRef>
          </c:tx>
          <c:marker>
            <c:symbol val="none"/>
          </c:marker>
          <c:cat>
            <c:numRef>
              <c:f>Résultats!$D$130:$J$130</c:f>
              <c:numCache>
                <c:formatCode>General</c:formatCode>
                <c:ptCount val="7"/>
                <c:pt idx="0">
                  <c:v>1990.0</c:v>
                </c:pt>
                <c:pt idx="1">
                  <c:v>2000.0</c:v>
                </c:pt>
                <c:pt idx="2">
                  <c:v>2010.0</c:v>
                </c:pt>
                <c:pt idx="3">
                  <c:v>2020.0</c:v>
                </c:pt>
                <c:pt idx="4">
                  <c:v>2030.0</c:v>
                </c:pt>
                <c:pt idx="5">
                  <c:v>2040.0</c:v>
                </c:pt>
                <c:pt idx="6">
                  <c:v>2050.0</c:v>
                </c:pt>
              </c:numCache>
            </c:numRef>
          </c:cat>
          <c:val>
            <c:numRef>
              <c:f>Résultats!$D$131:$J$131</c:f>
              <c:numCache>
                <c:formatCode>0</c:formatCode>
                <c:ptCount val="7"/>
                <c:pt idx="0">
                  <c:v>8.11659355706167E6</c:v>
                </c:pt>
                <c:pt idx="1">
                  <c:v>8.84708697719722E6</c:v>
                </c:pt>
                <c:pt idx="2">
                  <c:v>7.75889083458157E6</c:v>
                </c:pt>
                <c:pt idx="3">
                  <c:v>2.9937552707446E6</c:v>
                </c:pt>
                <c:pt idx="4">
                  <c:v>2.51819548506768E6</c:v>
                </c:pt>
                <c:pt idx="5">
                  <c:v>2.34798470803729E6</c:v>
                </c:pt>
                <c:pt idx="6">
                  <c:v>2.18093313450768E6</c:v>
                </c:pt>
              </c:numCache>
            </c:numRef>
          </c:val>
          <c:smooth val="0"/>
        </c:ser>
        <c:ser>
          <c:idx val="1"/>
          <c:order val="1"/>
          <c:tx>
            <c:strRef>
              <c:f>Résultats!$C$132</c:f>
              <c:strCache>
                <c:ptCount val="1"/>
                <c:pt idx="0">
                  <c:v>Trajectoire "Objectif"</c:v>
                </c:pt>
              </c:strCache>
            </c:strRef>
          </c:tx>
          <c:marker>
            <c:symbol val="none"/>
          </c:marker>
          <c:cat>
            <c:numRef>
              <c:f>Résultats!$D$130:$J$130</c:f>
              <c:numCache>
                <c:formatCode>General</c:formatCode>
                <c:ptCount val="7"/>
                <c:pt idx="0">
                  <c:v>1990.0</c:v>
                </c:pt>
                <c:pt idx="1">
                  <c:v>2000.0</c:v>
                </c:pt>
                <c:pt idx="2">
                  <c:v>2010.0</c:v>
                </c:pt>
                <c:pt idx="3">
                  <c:v>2020.0</c:v>
                </c:pt>
                <c:pt idx="4">
                  <c:v>2030.0</c:v>
                </c:pt>
                <c:pt idx="5">
                  <c:v>2040.0</c:v>
                </c:pt>
                <c:pt idx="6">
                  <c:v>2050.0</c:v>
                </c:pt>
              </c:numCache>
            </c:numRef>
          </c:cat>
          <c:val>
            <c:numRef>
              <c:f>Résultats!$D$132:$J$132</c:f>
              <c:numCache>
                <c:formatCode>0</c:formatCode>
                <c:ptCount val="7"/>
                <c:pt idx="0">
                  <c:v>8.116594E6</c:v>
                </c:pt>
                <c:pt idx="1">
                  <c:v>7.797712E6</c:v>
                </c:pt>
                <c:pt idx="2">
                  <c:v>7.491358E6</c:v>
                </c:pt>
                <c:pt idx="3">
                  <c:v>4.438362E6</c:v>
                </c:pt>
                <c:pt idx="4">
                  <c:v>2.62957E6</c:v>
                </c:pt>
                <c:pt idx="5">
                  <c:v>1.557926E6</c:v>
                </c:pt>
                <c:pt idx="6">
                  <c:v>923016.0</c:v>
                </c:pt>
              </c:numCache>
            </c:numRef>
          </c:val>
          <c:smooth val="0"/>
        </c:ser>
        <c:dLbls>
          <c:showLegendKey val="0"/>
          <c:showVal val="0"/>
          <c:showCatName val="0"/>
          <c:showSerName val="0"/>
          <c:showPercent val="0"/>
          <c:showBubbleSize val="0"/>
        </c:dLbls>
        <c:marker val="1"/>
        <c:smooth val="0"/>
        <c:axId val="2143999928"/>
        <c:axId val="-2124858232"/>
      </c:lineChart>
      <c:catAx>
        <c:axId val="2143999928"/>
        <c:scaling>
          <c:orientation val="minMax"/>
        </c:scaling>
        <c:delete val="0"/>
        <c:axPos val="b"/>
        <c:numFmt formatCode="General" sourceLinked="1"/>
        <c:majorTickMark val="out"/>
        <c:minorTickMark val="none"/>
        <c:tickLblPos val="nextTo"/>
        <c:crossAx val="-2124858232"/>
        <c:crosses val="autoZero"/>
        <c:auto val="1"/>
        <c:lblAlgn val="ctr"/>
        <c:lblOffset val="100"/>
        <c:noMultiLvlLbl val="0"/>
      </c:catAx>
      <c:valAx>
        <c:axId val="-2124858232"/>
        <c:scaling>
          <c:orientation val="minMax"/>
        </c:scaling>
        <c:delete val="0"/>
        <c:axPos val="l"/>
        <c:majorGridlines/>
        <c:title>
          <c:tx>
            <c:rich>
              <a:bodyPr rot="0" vert="horz"/>
              <a:lstStyle/>
              <a:p>
                <a:pPr>
                  <a:defRPr/>
                </a:pPr>
                <a:r>
                  <a:rPr lang="en-US"/>
                  <a:t>tonnes</a:t>
                </a:r>
                <a:r>
                  <a:rPr lang="en-US" baseline="0"/>
                  <a:t> equ. CO2</a:t>
                </a:r>
                <a:endParaRPr lang="en-US"/>
              </a:p>
            </c:rich>
          </c:tx>
          <c:layout/>
          <c:overlay val="0"/>
        </c:title>
        <c:numFmt formatCode="0" sourceLinked="1"/>
        <c:majorTickMark val="out"/>
        <c:minorTickMark val="none"/>
        <c:tickLblPos val="nextTo"/>
        <c:crossAx val="214399992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1200"/>
              <a:t>Emissions de GES (1990-2050) démo</a:t>
            </a:r>
          </a:p>
        </c:rich>
      </c:tx>
      <c:layout/>
      <c:overlay val="1"/>
    </c:title>
    <c:autoTitleDeleted val="0"/>
    <c:plotArea>
      <c:layout>
        <c:manualLayout>
          <c:layoutTarget val="inner"/>
          <c:xMode val="edge"/>
          <c:yMode val="edge"/>
          <c:x val="0.196223040054776"/>
          <c:y val="0.222634508348794"/>
          <c:w val="0.550518315645327"/>
          <c:h val="0.683314975238485"/>
        </c:manualLayout>
      </c:layout>
      <c:lineChart>
        <c:grouping val="standard"/>
        <c:varyColors val="0"/>
        <c:ser>
          <c:idx val="0"/>
          <c:order val="0"/>
          <c:tx>
            <c:strRef>
              <c:f>Résultats!$C$134</c:f>
              <c:strCache>
                <c:ptCount val="1"/>
                <c:pt idx="0">
                  <c:v>Démolition</c:v>
                </c:pt>
              </c:strCache>
            </c:strRef>
          </c:tx>
          <c:marker>
            <c:symbol val="none"/>
          </c:marker>
          <c:cat>
            <c:numRef>
              <c:f>Résultats!$D$133:$J$133</c:f>
              <c:numCache>
                <c:formatCode>General</c:formatCode>
                <c:ptCount val="7"/>
                <c:pt idx="0">
                  <c:v>1990.0</c:v>
                </c:pt>
                <c:pt idx="1">
                  <c:v>2000.0</c:v>
                </c:pt>
                <c:pt idx="2">
                  <c:v>2010.0</c:v>
                </c:pt>
                <c:pt idx="3">
                  <c:v>2020.0</c:v>
                </c:pt>
                <c:pt idx="4">
                  <c:v>2030.0</c:v>
                </c:pt>
                <c:pt idx="5">
                  <c:v>2040.0</c:v>
                </c:pt>
                <c:pt idx="6">
                  <c:v>2050.0</c:v>
                </c:pt>
              </c:numCache>
            </c:numRef>
          </c:cat>
          <c:val>
            <c:numRef>
              <c:f>Résultats!$D$134:$J$134</c:f>
              <c:numCache>
                <c:formatCode>0</c:formatCode>
                <c:ptCount val="7"/>
                <c:pt idx="0">
                  <c:v>8.11659355706167E6</c:v>
                </c:pt>
                <c:pt idx="1">
                  <c:v>8.847087E6</c:v>
                </c:pt>
                <c:pt idx="2">
                  <c:v>7.19317676441418E6</c:v>
                </c:pt>
                <c:pt idx="3">
                  <c:v>1.18905336500658E6</c:v>
                </c:pt>
                <c:pt idx="4">
                  <c:v>875545.666523311</c:v>
                </c:pt>
                <c:pt idx="5">
                  <c:v>826794.120799771</c:v>
                </c:pt>
                <c:pt idx="6">
                  <c:v>783809.734329449</c:v>
                </c:pt>
              </c:numCache>
            </c:numRef>
          </c:val>
          <c:smooth val="0"/>
        </c:ser>
        <c:ser>
          <c:idx val="1"/>
          <c:order val="1"/>
          <c:tx>
            <c:strRef>
              <c:f>Résultats!$C$135</c:f>
              <c:strCache>
                <c:ptCount val="1"/>
                <c:pt idx="0">
                  <c:v>Trajectoire "Objectif"</c:v>
                </c:pt>
              </c:strCache>
            </c:strRef>
          </c:tx>
          <c:marker>
            <c:symbol val="none"/>
          </c:marker>
          <c:cat>
            <c:numRef>
              <c:f>Résultats!$D$133:$J$133</c:f>
              <c:numCache>
                <c:formatCode>General</c:formatCode>
                <c:ptCount val="7"/>
                <c:pt idx="0">
                  <c:v>1990.0</c:v>
                </c:pt>
                <c:pt idx="1">
                  <c:v>2000.0</c:v>
                </c:pt>
                <c:pt idx="2">
                  <c:v>2010.0</c:v>
                </c:pt>
                <c:pt idx="3">
                  <c:v>2020.0</c:v>
                </c:pt>
                <c:pt idx="4">
                  <c:v>2030.0</c:v>
                </c:pt>
                <c:pt idx="5">
                  <c:v>2040.0</c:v>
                </c:pt>
                <c:pt idx="6">
                  <c:v>2050.0</c:v>
                </c:pt>
              </c:numCache>
            </c:numRef>
          </c:cat>
          <c:val>
            <c:numRef>
              <c:f>Résultats!$D$135:$J$135</c:f>
              <c:numCache>
                <c:formatCode>0</c:formatCode>
                <c:ptCount val="7"/>
                <c:pt idx="0">
                  <c:v>8.116594E6</c:v>
                </c:pt>
                <c:pt idx="1">
                  <c:v>7.797712E6</c:v>
                </c:pt>
                <c:pt idx="2">
                  <c:v>7.491358E6</c:v>
                </c:pt>
                <c:pt idx="3">
                  <c:v>4.438362E6</c:v>
                </c:pt>
                <c:pt idx="4">
                  <c:v>2.62957E6</c:v>
                </c:pt>
                <c:pt idx="5">
                  <c:v>1.557926E6</c:v>
                </c:pt>
                <c:pt idx="6">
                  <c:v>923016.0</c:v>
                </c:pt>
              </c:numCache>
            </c:numRef>
          </c:val>
          <c:smooth val="0"/>
        </c:ser>
        <c:dLbls>
          <c:showLegendKey val="0"/>
          <c:showVal val="0"/>
          <c:showCatName val="0"/>
          <c:showSerName val="0"/>
          <c:showPercent val="0"/>
          <c:showBubbleSize val="0"/>
        </c:dLbls>
        <c:marker val="1"/>
        <c:smooth val="0"/>
        <c:axId val="-2124359752"/>
        <c:axId val="-2128358200"/>
      </c:lineChart>
      <c:catAx>
        <c:axId val="-2124359752"/>
        <c:scaling>
          <c:orientation val="minMax"/>
        </c:scaling>
        <c:delete val="0"/>
        <c:axPos val="b"/>
        <c:numFmt formatCode="General" sourceLinked="1"/>
        <c:majorTickMark val="out"/>
        <c:minorTickMark val="none"/>
        <c:tickLblPos val="nextTo"/>
        <c:crossAx val="-2128358200"/>
        <c:crosses val="autoZero"/>
        <c:auto val="1"/>
        <c:lblAlgn val="ctr"/>
        <c:lblOffset val="100"/>
        <c:noMultiLvlLbl val="0"/>
      </c:catAx>
      <c:valAx>
        <c:axId val="-2128358200"/>
        <c:scaling>
          <c:orientation val="minMax"/>
        </c:scaling>
        <c:delete val="0"/>
        <c:axPos val="l"/>
        <c:majorGridlines/>
        <c:title>
          <c:tx>
            <c:rich>
              <a:bodyPr rot="0" vert="horz"/>
              <a:lstStyle/>
              <a:p>
                <a:pPr>
                  <a:defRPr/>
                </a:pPr>
                <a:r>
                  <a:rPr lang="en-US"/>
                  <a:t>TWh</a:t>
                </a:r>
              </a:p>
              <a:p>
                <a:pPr>
                  <a:defRPr/>
                </a:pPr>
                <a:endParaRPr lang="en-US"/>
              </a:p>
            </c:rich>
          </c:tx>
          <c:layout/>
          <c:overlay val="0"/>
        </c:title>
        <c:numFmt formatCode="0" sourceLinked="1"/>
        <c:majorTickMark val="out"/>
        <c:minorTickMark val="none"/>
        <c:tickLblPos val="nextTo"/>
        <c:crossAx val="-212435975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4" Type="http://schemas.openxmlformats.org/officeDocument/2006/relationships/chart" Target="../charts/chart5.xml"/><Relationship Id="rId5" Type="http://schemas.openxmlformats.org/officeDocument/2006/relationships/chart" Target="../charts/chart6.xml"/><Relationship Id="rId6" Type="http://schemas.openxmlformats.org/officeDocument/2006/relationships/chart" Target="../charts/chart7.xml"/><Relationship Id="rId7" Type="http://schemas.openxmlformats.org/officeDocument/2006/relationships/chart" Target="../charts/chart8.xml"/><Relationship Id="rId8" Type="http://schemas.openxmlformats.org/officeDocument/2006/relationships/chart" Target="../charts/chart9.xml"/><Relationship Id="rId9" Type="http://schemas.openxmlformats.org/officeDocument/2006/relationships/chart" Target="../charts/chart10.xml"/><Relationship Id="rId1" Type="http://schemas.openxmlformats.org/officeDocument/2006/relationships/chart" Target="../charts/chart2.xml"/><Relationship Id="rId2"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1.xml"/><Relationship Id="rId2" Type="http://schemas.openxmlformats.org/officeDocument/2006/relationships/chart" Target="../charts/chart12.xml"/><Relationship Id="rId3" Type="http://schemas.openxmlformats.org/officeDocument/2006/relationships/chart" Target="../charts/chart1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 Id="rId2"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9</xdr:col>
      <xdr:colOff>1041400</xdr:colOff>
      <xdr:row>124</xdr:row>
      <xdr:rowOff>31750</xdr:rowOff>
    </xdr:from>
    <xdr:to>
      <xdr:col>14</xdr:col>
      <xdr:colOff>88900</xdr:colOff>
      <xdr:row>138</xdr:row>
      <xdr:rowOff>107950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241300</xdr:colOff>
      <xdr:row>17</xdr:row>
      <xdr:rowOff>57150</xdr:rowOff>
    </xdr:from>
    <xdr:to>
      <xdr:col>18</xdr:col>
      <xdr:colOff>685800</xdr:colOff>
      <xdr:row>31</xdr:row>
      <xdr:rowOff>133350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241300</xdr:colOff>
      <xdr:row>31</xdr:row>
      <xdr:rowOff>171450</xdr:rowOff>
    </xdr:from>
    <xdr:to>
      <xdr:col>18</xdr:col>
      <xdr:colOff>723900</xdr:colOff>
      <xdr:row>45</xdr:row>
      <xdr:rowOff>152400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50800</xdr:colOff>
      <xdr:row>25</xdr:row>
      <xdr:rowOff>171450</xdr:rowOff>
    </xdr:from>
    <xdr:to>
      <xdr:col>20</xdr:col>
      <xdr:colOff>495300</xdr:colOff>
      <xdr:row>40</xdr:row>
      <xdr:rowOff>57150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812800</xdr:colOff>
      <xdr:row>85</xdr:row>
      <xdr:rowOff>6350</xdr:rowOff>
    </xdr:from>
    <xdr:to>
      <xdr:col>17</xdr:col>
      <xdr:colOff>431800</xdr:colOff>
      <xdr:row>99</xdr:row>
      <xdr:rowOff>82550</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457200</xdr:colOff>
      <xdr:row>81</xdr:row>
      <xdr:rowOff>6350</xdr:rowOff>
    </xdr:from>
    <xdr:to>
      <xdr:col>18</xdr:col>
      <xdr:colOff>76200</xdr:colOff>
      <xdr:row>95</xdr:row>
      <xdr:rowOff>82550</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78</xdr:row>
      <xdr:rowOff>120650</xdr:rowOff>
    </xdr:from>
    <xdr:to>
      <xdr:col>20</xdr:col>
      <xdr:colOff>444500</xdr:colOff>
      <xdr:row>92</xdr:row>
      <xdr:rowOff>184150</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50800</xdr:colOff>
      <xdr:row>125</xdr:row>
      <xdr:rowOff>120650</xdr:rowOff>
    </xdr:from>
    <xdr:to>
      <xdr:col>18</xdr:col>
      <xdr:colOff>76200</xdr:colOff>
      <xdr:row>142</xdr:row>
      <xdr:rowOff>63500</xdr:rowOff>
    </xdr:to>
    <xdr:graphicFrame macro="">
      <xdr:nvGraphicFramePr>
        <xdr:cNvPr id="28" name="Chart 2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330200</xdr:colOff>
      <xdr:row>115</xdr:row>
      <xdr:rowOff>146050</xdr:rowOff>
    </xdr:from>
    <xdr:to>
      <xdr:col>17</xdr:col>
      <xdr:colOff>304800</xdr:colOff>
      <xdr:row>133</xdr:row>
      <xdr:rowOff>139700</xdr:rowOff>
    </xdr:to>
    <xdr:graphicFrame macro="">
      <xdr:nvGraphicFramePr>
        <xdr:cNvPr id="29" name="Chart 2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495300</xdr:colOff>
      <xdr:row>140</xdr:row>
      <xdr:rowOff>146050</xdr:rowOff>
    </xdr:from>
    <xdr:to>
      <xdr:col>17</xdr:col>
      <xdr:colOff>254000</xdr:colOff>
      <xdr:row>158</xdr:row>
      <xdr:rowOff>139700</xdr:rowOff>
    </xdr:to>
    <xdr:graphicFrame macro="">
      <xdr:nvGraphicFramePr>
        <xdr:cNvPr id="30" name="Chart 2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44</xdr:col>
      <xdr:colOff>812800</xdr:colOff>
      <xdr:row>122</xdr:row>
      <xdr:rowOff>101600</xdr:rowOff>
    </xdr:from>
    <xdr:to>
      <xdr:col>52</xdr:col>
      <xdr:colOff>190500</xdr:colOff>
      <xdr:row>140</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1282700</xdr:colOff>
      <xdr:row>156</xdr:row>
      <xdr:rowOff>171450</xdr:rowOff>
    </xdr:from>
    <xdr:to>
      <xdr:col>12</xdr:col>
      <xdr:colOff>431800</xdr:colOff>
      <xdr:row>171</xdr:row>
      <xdr:rowOff>57150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63500</xdr:colOff>
      <xdr:row>138</xdr:row>
      <xdr:rowOff>184150</xdr:rowOff>
    </xdr:from>
    <xdr:to>
      <xdr:col>36</xdr:col>
      <xdr:colOff>469900</xdr:colOff>
      <xdr:row>155</xdr:row>
      <xdr:rowOff>165100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965200</xdr:colOff>
      <xdr:row>102</xdr:row>
      <xdr:rowOff>63500</xdr:rowOff>
    </xdr:from>
    <xdr:to>
      <xdr:col>16</xdr:col>
      <xdr:colOff>114300</xdr:colOff>
      <xdr:row>119</xdr:row>
      <xdr:rowOff>19050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673100</xdr:colOff>
      <xdr:row>62</xdr:row>
      <xdr:rowOff>6350</xdr:rowOff>
    </xdr:from>
    <xdr:to>
      <xdr:col>15</xdr:col>
      <xdr:colOff>685800</xdr:colOff>
      <xdr:row>84</xdr:row>
      <xdr:rowOff>25400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558800</xdr:colOff>
      <xdr:row>52</xdr:row>
      <xdr:rowOff>25400</xdr:rowOff>
    </xdr:from>
    <xdr:to>
      <xdr:col>26</xdr:col>
      <xdr:colOff>419100</xdr:colOff>
      <xdr:row>77</xdr:row>
      <xdr:rowOff>165100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93"/>
  <sheetViews>
    <sheetView topLeftCell="A42" workbookViewId="0">
      <selection activeCell="E65" sqref="E65"/>
    </sheetView>
  </sheetViews>
  <sheetFormatPr baseColWidth="10" defaultRowHeight="15" x14ac:dyDescent="0"/>
  <cols>
    <col min="1" max="1" width="11.83203125" bestFit="1" customWidth="1"/>
    <col min="5" max="5" width="13" customWidth="1"/>
    <col min="6" max="7" width="10.83203125" customWidth="1"/>
    <col min="8" max="8" width="11.1640625" customWidth="1"/>
    <col min="9" max="9" width="10.5" customWidth="1"/>
    <col min="10" max="10" width="14.5" customWidth="1"/>
    <col min="11" max="12" width="11.6640625" customWidth="1"/>
    <col min="13" max="13" width="7" customWidth="1"/>
    <col min="14" max="14" width="10.33203125" customWidth="1"/>
    <col min="15" max="21" width="22" bestFit="1" customWidth="1"/>
    <col min="22" max="22" width="23.6640625" bestFit="1" customWidth="1"/>
    <col min="23" max="47" width="22" bestFit="1" customWidth="1"/>
  </cols>
  <sheetData>
    <row r="1" spans="1:50">
      <c r="A1" s="2" t="s">
        <v>16</v>
      </c>
      <c r="B1" s="2"/>
      <c r="C1" s="2"/>
      <c r="D1" s="2"/>
    </row>
    <row r="2" spans="1:50">
      <c r="A2" s="2"/>
      <c r="B2" s="2"/>
      <c r="C2" s="2"/>
      <c r="D2" s="2"/>
    </row>
    <row r="5" spans="1:50">
      <c r="B5" s="14"/>
      <c r="C5" s="4" t="s">
        <v>13</v>
      </c>
      <c r="D5" s="4" t="s">
        <v>14</v>
      </c>
      <c r="E5" s="4" t="s">
        <v>15</v>
      </c>
      <c r="F5" s="4" t="s">
        <v>19</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row>
    <row r="6" spans="1:50">
      <c r="C6" s="4"/>
      <c r="D6" s="4"/>
      <c r="E6" s="4" t="s">
        <v>18</v>
      </c>
      <c r="F6" s="4">
        <v>2009</v>
      </c>
      <c r="G6" s="4">
        <v>2010</v>
      </c>
      <c r="H6" s="4">
        <v>2011</v>
      </c>
      <c r="I6" s="4">
        <v>2012</v>
      </c>
      <c r="J6" s="4">
        <v>2013</v>
      </c>
      <c r="K6" s="4">
        <v>2014</v>
      </c>
      <c r="L6" s="4">
        <v>2015</v>
      </c>
      <c r="M6" s="4">
        <v>2016</v>
      </c>
      <c r="N6" s="4">
        <v>2017</v>
      </c>
      <c r="O6" s="4">
        <v>2018</v>
      </c>
      <c r="P6" s="4">
        <v>2019</v>
      </c>
      <c r="Q6" s="4">
        <v>2020</v>
      </c>
      <c r="R6" s="4">
        <v>2021</v>
      </c>
      <c r="S6" s="4">
        <v>2022</v>
      </c>
      <c r="T6" s="4">
        <v>2023</v>
      </c>
      <c r="U6" s="4">
        <v>2024</v>
      </c>
      <c r="V6" s="4">
        <v>2025</v>
      </c>
      <c r="W6" s="4">
        <v>2026</v>
      </c>
      <c r="X6" s="4">
        <v>2027</v>
      </c>
      <c r="Y6" s="4">
        <v>2028</v>
      </c>
      <c r="Z6" s="4">
        <v>2029</v>
      </c>
      <c r="AA6" s="4">
        <v>2030</v>
      </c>
      <c r="AB6" s="4">
        <v>2031</v>
      </c>
      <c r="AC6" s="4">
        <v>2032</v>
      </c>
      <c r="AD6" s="4">
        <v>2033</v>
      </c>
      <c r="AE6" s="4">
        <v>2034</v>
      </c>
      <c r="AF6" s="4">
        <v>2035</v>
      </c>
      <c r="AG6" s="4">
        <v>2036</v>
      </c>
      <c r="AH6" s="4">
        <v>2037</v>
      </c>
      <c r="AI6" s="4">
        <v>2038</v>
      </c>
      <c r="AJ6" s="4">
        <v>2039</v>
      </c>
      <c r="AK6" s="4">
        <v>2040</v>
      </c>
      <c r="AL6" s="4">
        <v>2041</v>
      </c>
      <c r="AM6" s="4">
        <v>2042</v>
      </c>
      <c r="AN6" s="4">
        <v>2043</v>
      </c>
      <c r="AO6" s="4">
        <v>2044</v>
      </c>
      <c r="AP6" s="4">
        <v>2045</v>
      </c>
      <c r="AQ6" s="4">
        <v>2046</v>
      </c>
      <c r="AR6" s="4">
        <v>2047</v>
      </c>
      <c r="AS6" s="4">
        <v>2048</v>
      </c>
      <c r="AT6" s="4">
        <v>2049</v>
      </c>
      <c r="AU6" s="4">
        <v>2050</v>
      </c>
    </row>
    <row r="7" spans="1:50">
      <c r="C7" s="5"/>
      <c r="D7" s="6" t="s">
        <v>7</v>
      </c>
      <c r="E7" s="5">
        <v>499.1</v>
      </c>
      <c r="F7" s="5">
        <v>166070</v>
      </c>
      <c r="G7" s="5">
        <v>166070</v>
      </c>
      <c r="H7" s="5">
        <v>166070</v>
      </c>
      <c r="I7" s="5">
        <v>166070</v>
      </c>
      <c r="J7" s="5">
        <v>166070</v>
      </c>
      <c r="K7" s="5">
        <v>166070</v>
      </c>
      <c r="L7" s="5">
        <v>166070</v>
      </c>
      <c r="M7" s="5">
        <v>166070</v>
      </c>
      <c r="N7" s="5">
        <v>166070</v>
      </c>
      <c r="O7" s="5">
        <v>166070</v>
      </c>
      <c r="P7" s="5">
        <v>166070</v>
      </c>
      <c r="Q7" s="5">
        <v>166070</v>
      </c>
      <c r="R7" s="5">
        <v>166070</v>
      </c>
      <c r="S7" s="5">
        <v>166070</v>
      </c>
      <c r="T7" s="5">
        <v>166070</v>
      </c>
      <c r="U7" s="5">
        <v>166070</v>
      </c>
      <c r="V7" s="5">
        <v>166070</v>
      </c>
      <c r="W7" s="5">
        <v>166070</v>
      </c>
      <c r="X7" s="5">
        <v>166070</v>
      </c>
      <c r="Y7" s="5">
        <v>166070</v>
      </c>
      <c r="Z7" s="5">
        <v>166070</v>
      </c>
      <c r="AA7" s="5">
        <v>166070</v>
      </c>
      <c r="AB7" s="5">
        <v>166070</v>
      </c>
      <c r="AC7" s="5">
        <v>166070</v>
      </c>
      <c r="AD7" s="5">
        <v>166070</v>
      </c>
      <c r="AE7" s="5">
        <v>166070</v>
      </c>
      <c r="AF7" s="5">
        <v>166070</v>
      </c>
      <c r="AG7" s="5">
        <v>166070</v>
      </c>
      <c r="AH7" s="5">
        <v>166070</v>
      </c>
      <c r="AI7" s="5">
        <v>166070</v>
      </c>
      <c r="AJ7" s="5">
        <v>166070</v>
      </c>
      <c r="AK7" s="5">
        <v>166070</v>
      </c>
      <c r="AL7" s="5">
        <v>166070</v>
      </c>
      <c r="AM7" s="5">
        <v>166070</v>
      </c>
      <c r="AN7" s="5">
        <v>166070</v>
      </c>
      <c r="AO7" s="5">
        <v>166070</v>
      </c>
      <c r="AP7" s="5">
        <v>166070</v>
      </c>
      <c r="AQ7" s="5">
        <v>166070</v>
      </c>
      <c r="AR7" s="5">
        <v>166070</v>
      </c>
      <c r="AS7" s="5">
        <v>166070</v>
      </c>
      <c r="AT7" s="5">
        <v>166070</v>
      </c>
      <c r="AU7" s="5">
        <v>166070</v>
      </c>
    </row>
    <row r="8" spans="1:50">
      <c r="C8" s="5"/>
      <c r="D8" s="6" t="s">
        <v>8</v>
      </c>
      <c r="E8" s="5">
        <v>397.3</v>
      </c>
      <c r="F8" s="5">
        <v>76848</v>
      </c>
      <c r="G8" s="5">
        <v>76848</v>
      </c>
      <c r="H8" s="5">
        <v>76848</v>
      </c>
      <c r="I8" s="5">
        <v>76848</v>
      </c>
      <c r="J8" s="5">
        <v>76848</v>
      </c>
      <c r="K8" s="5">
        <v>76848</v>
      </c>
      <c r="L8" s="5">
        <v>76848</v>
      </c>
      <c r="M8" s="5">
        <v>76848</v>
      </c>
      <c r="N8" s="5">
        <v>76848</v>
      </c>
      <c r="O8" s="5">
        <v>76848</v>
      </c>
      <c r="P8" s="5">
        <v>76848</v>
      </c>
      <c r="Q8" s="5">
        <v>76848</v>
      </c>
      <c r="R8" s="5">
        <v>76848</v>
      </c>
      <c r="S8" s="5">
        <v>76848</v>
      </c>
      <c r="T8" s="5">
        <v>76848</v>
      </c>
      <c r="U8" s="5">
        <v>76848</v>
      </c>
      <c r="V8" s="5">
        <v>76848</v>
      </c>
      <c r="W8" s="5">
        <v>76848</v>
      </c>
      <c r="X8" s="5">
        <v>76848</v>
      </c>
      <c r="Y8" s="5">
        <v>76848</v>
      </c>
      <c r="Z8" s="5">
        <v>76848</v>
      </c>
      <c r="AA8" s="5">
        <v>76848</v>
      </c>
      <c r="AB8" s="5">
        <v>76848</v>
      </c>
      <c r="AC8" s="5">
        <v>76848</v>
      </c>
      <c r="AD8" s="5">
        <v>76848</v>
      </c>
      <c r="AE8" s="5">
        <v>76848</v>
      </c>
      <c r="AF8" s="5">
        <v>76848</v>
      </c>
      <c r="AG8" s="5">
        <v>76848</v>
      </c>
      <c r="AH8" s="5">
        <v>76848</v>
      </c>
      <c r="AI8" s="5">
        <v>76848</v>
      </c>
      <c r="AJ8" s="5">
        <v>76848</v>
      </c>
      <c r="AK8" s="5">
        <v>76848</v>
      </c>
      <c r="AL8" s="5">
        <v>76848</v>
      </c>
      <c r="AM8" s="5">
        <v>76848</v>
      </c>
      <c r="AN8" s="5">
        <v>76848</v>
      </c>
      <c r="AO8" s="5">
        <v>76848</v>
      </c>
      <c r="AP8" s="5">
        <v>76848</v>
      </c>
      <c r="AQ8" s="5">
        <v>76848</v>
      </c>
      <c r="AR8" s="5">
        <v>76848</v>
      </c>
      <c r="AS8" s="5">
        <v>76848</v>
      </c>
      <c r="AT8" s="5">
        <v>76848</v>
      </c>
      <c r="AU8" s="5">
        <v>76848</v>
      </c>
    </row>
    <row r="9" spans="1:50">
      <c r="C9" s="5"/>
      <c r="D9" s="6" t="s">
        <v>9</v>
      </c>
      <c r="E9" s="5">
        <v>359.6</v>
      </c>
      <c r="F9" s="5">
        <v>92750</v>
      </c>
      <c r="G9" s="5">
        <v>92750</v>
      </c>
      <c r="H9" s="5">
        <v>92750</v>
      </c>
      <c r="I9" s="5">
        <v>92750</v>
      </c>
      <c r="J9" s="5">
        <v>92750</v>
      </c>
      <c r="K9" s="5">
        <v>92750</v>
      </c>
      <c r="L9" s="5">
        <v>92750</v>
      </c>
      <c r="M9" s="5">
        <v>92750</v>
      </c>
      <c r="N9" s="5">
        <v>92750</v>
      </c>
      <c r="O9" s="5">
        <v>92750</v>
      </c>
      <c r="P9" s="5">
        <v>92750</v>
      </c>
      <c r="Q9" s="5">
        <v>92750</v>
      </c>
      <c r="R9" s="5">
        <v>92750</v>
      </c>
      <c r="S9" s="5">
        <v>92750</v>
      </c>
      <c r="T9" s="5">
        <v>92750</v>
      </c>
      <c r="U9" s="5">
        <v>92750</v>
      </c>
      <c r="V9" s="5">
        <v>92750</v>
      </c>
      <c r="W9" s="5">
        <v>92750</v>
      </c>
      <c r="X9" s="5">
        <v>92750</v>
      </c>
      <c r="Y9" s="5">
        <v>92750</v>
      </c>
      <c r="Z9" s="5">
        <v>92750</v>
      </c>
      <c r="AA9" s="5">
        <v>92750</v>
      </c>
      <c r="AB9" s="5">
        <v>92750</v>
      </c>
      <c r="AC9" s="5">
        <v>92750</v>
      </c>
      <c r="AD9" s="5">
        <v>92750</v>
      </c>
      <c r="AE9" s="5">
        <v>92750</v>
      </c>
      <c r="AF9" s="5">
        <v>92750</v>
      </c>
      <c r="AG9" s="5">
        <v>92750</v>
      </c>
      <c r="AH9" s="5">
        <v>92750</v>
      </c>
      <c r="AI9" s="5">
        <v>92750</v>
      </c>
      <c r="AJ9" s="5">
        <v>92750</v>
      </c>
      <c r="AK9" s="5">
        <v>92750</v>
      </c>
      <c r="AL9" s="5">
        <v>92750</v>
      </c>
      <c r="AM9" s="5">
        <v>92750</v>
      </c>
      <c r="AN9" s="5">
        <v>92750</v>
      </c>
      <c r="AO9" s="5">
        <v>92750</v>
      </c>
      <c r="AP9" s="5">
        <v>92750</v>
      </c>
      <c r="AQ9" s="5">
        <v>92750</v>
      </c>
      <c r="AR9" s="5">
        <v>92750</v>
      </c>
      <c r="AS9" s="5">
        <v>92750</v>
      </c>
      <c r="AT9" s="5">
        <v>92750</v>
      </c>
      <c r="AU9" s="5">
        <v>92750</v>
      </c>
    </row>
    <row r="10" spans="1:50">
      <c r="C10" s="5" t="s">
        <v>0</v>
      </c>
      <c r="D10" s="6" t="s">
        <v>10</v>
      </c>
      <c r="E10" s="5">
        <v>210.5</v>
      </c>
      <c r="F10" s="5">
        <v>53283</v>
      </c>
      <c r="G10" s="5">
        <v>53283</v>
      </c>
      <c r="H10" s="5">
        <v>53283</v>
      </c>
      <c r="I10" s="5">
        <v>53283</v>
      </c>
      <c r="J10" s="5">
        <v>53283</v>
      </c>
      <c r="K10" s="5">
        <v>53283</v>
      </c>
      <c r="L10" s="5">
        <v>53283</v>
      </c>
      <c r="M10" s="5">
        <v>53283</v>
      </c>
      <c r="N10" s="5">
        <v>53283</v>
      </c>
      <c r="O10" s="5">
        <v>53283</v>
      </c>
      <c r="P10" s="5">
        <v>53283</v>
      </c>
      <c r="Q10" s="5">
        <v>53283</v>
      </c>
      <c r="R10" s="5">
        <v>53283</v>
      </c>
      <c r="S10" s="5">
        <v>53283</v>
      </c>
      <c r="T10" s="5">
        <v>53283</v>
      </c>
      <c r="U10" s="5">
        <v>53283</v>
      </c>
      <c r="V10" s="5">
        <v>53283</v>
      </c>
      <c r="W10" s="5">
        <v>53283</v>
      </c>
      <c r="X10" s="5">
        <v>53283</v>
      </c>
      <c r="Y10" s="5">
        <v>53283</v>
      </c>
      <c r="Z10" s="5">
        <v>53283</v>
      </c>
      <c r="AA10" s="5">
        <v>53283</v>
      </c>
      <c r="AB10" s="5">
        <v>53283</v>
      </c>
      <c r="AC10" s="5">
        <v>53283</v>
      </c>
      <c r="AD10" s="5">
        <v>53283</v>
      </c>
      <c r="AE10" s="5">
        <v>53283</v>
      </c>
      <c r="AF10" s="5">
        <v>53283</v>
      </c>
      <c r="AG10" s="5">
        <v>53283</v>
      </c>
      <c r="AH10" s="5">
        <v>53283</v>
      </c>
      <c r="AI10" s="5">
        <v>53283</v>
      </c>
      <c r="AJ10" s="5">
        <v>53283</v>
      </c>
      <c r="AK10" s="5">
        <v>53283</v>
      </c>
      <c r="AL10" s="5">
        <v>53283</v>
      </c>
      <c r="AM10" s="5">
        <v>53283</v>
      </c>
      <c r="AN10" s="5">
        <v>53283</v>
      </c>
      <c r="AO10" s="5">
        <v>53283</v>
      </c>
      <c r="AP10" s="5">
        <v>53283</v>
      </c>
      <c r="AQ10" s="5">
        <v>53283</v>
      </c>
      <c r="AR10" s="5">
        <v>53283</v>
      </c>
      <c r="AS10" s="5">
        <v>53283</v>
      </c>
      <c r="AT10" s="5">
        <v>53283</v>
      </c>
      <c r="AU10" s="5">
        <v>53283</v>
      </c>
      <c r="AW10" s="8">
        <f>AU12+AU18+AU24</f>
        <v>277231.19090078078</v>
      </c>
    </row>
    <row r="11" spans="1:50">
      <c r="C11" s="5"/>
      <c r="D11" s="6" t="s">
        <v>11</v>
      </c>
      <c r="E11" s="5">
        <v>179.3</v>
      </c>
      <c r="F11" s="5">
        <v>20037</v>
      </c>
      <c r="G11" s="12">
        <f>F11+F27</f>
        <v>22504.535</v>
      </c>
      <c r="H11" s="12">
        <f t="shared" ref="H11:Q11" si="0">G11+G27</f>
        <v>24990.5765125</v>
      </c>
      <c r="I11" s="12">
        <f t="shared" si="0"/>
        <v>27495.263336343749</v>
      </c>
      <c r="J11" s="12">
        <f t="shared" si="0"/>
        <v>30018.735311366327</v>
      </c>
      <c r="K11" s="12">
        <f t="shared" si="0"/>
        <v>32561.133326201576</v>
      </c>
      <c r="L11" s="12">
        <f t="shared" si="0"/>
        <v>35122.599326148091</v>
      </c>
      <c r="M11" s="12">
        <f t="shared" si="0"/>
        <v>37703.276321094199</v>
      </c>
      <c r="N11" s="12">
        <f t="shared" si="0"/>
        <v>40303.308393502404</v>
      </c>
      <c r="O11" s="12">
        <f t="shared" si="0"/>
        <v>42922.840706453673</v>
      </c>
      <c r="P11" s="12">
        <f t="shared" si="0"/>
        <v>45562.019511752078</v>
      </c>
      <c r="Q11" s="12">
        <f>$P$11</f>
        <v>45562.019511752078</v>
      </c>
      <c r="R11" s="12">
        <f t="shared" ref="R11:AU11" si="1">$P$11</f>
        <v>45562.019511752078</v>
      </c>
      <c r="S11" s="12">
        <f t="shared" si="1"/>
        <v>45562.019511752078</v>
      </c>
      <c r="T11" s="12">
        <f t="shared" si="1"/>
        <v>45562.019511752078</v>
      </c>
      <c r="U11" s="12">
        <f t="shared" si="1"/>
        <v>45562.019511752078</v>
      </c>
      <c r="V11" s="12">
        <f t="shared" si="1"/>
        <v>45562.019511752078</v>
      </c>
      <c r="W11" s="12">
        <f t="shared" si="1"/>
        <v>45562.019511752078</v>
      </c>
      <c r="X11" s="12">
        <f t="shared" si="1"/>
        <v>45562.019511752078</v>
      </c>
      <c r="Y11" s="12">
        <f t="shared" si="1"/>
        <v>45562.019511752078</v>
      </c>
      <c r="Z11" s="12">
        <f t="shared" si="1"/>
        <v>45562.019511752078</v>
      </c>
      <c r="AA11" s="12">
        <f t="shared" si="1"/>
        <v>45562.019511752078</v>
      </c>
      <c r="AB11" s="12">
        <f t="shared" si="1"/>
        <v>45562.019511752078</v>
      </c>
      <c r="AC11" s="12">
        <f t="shared" si="1"/>
        <v>45562.019511752078</v>
      </c>
      <c r="AD11" s="12">
        <f t="shared" si="1"/>
        <v>45562.019511752078</v>
      </c>
      <c r="AE11" s="12">
        <f t="shared" si="1"/>
        <v>45562.019511752078</v>
      </c>
      <c r="AF11" s="12">
        <f t="shared" si="1"/>
        <v>45562.019511752078</v>
      </c>
      <c r="AG11" s="12">
        <f t="shared" si="1"/>
        <v>45562.019511752078</v>
      </c>
      <c r="AH11" s="12">
        <f t="shared" si="1"/>
        <v>45562.019511752078</v>
      </c>
      <c r="AI11" s="12">
        <f t="shared" si="1"/>
        <v>45562.019511752078</v>
      </c>
      <c r="AJ11" s="12">
        <f t="shared" si="1"/>
        <v>45562.019511752078</v>
      </c>
      <c r="AK11" s="12">
        <f t="shared" si="1"/>
        <v>45562.019511752078</v>
      </c>
      <c r="AL11" s="12">
        <f t="shared" si="1"/>
        <v>45562.019511752078</v>
      </c>
      <c r="AM11" s="12">
        <f t="shared" si="1"/>
        <v>45562.019511752078</v>
      </c>
      <c r="AN11" s="12">
        <f t="shared" si="1"/>
        <v>45562.019511752078</v>
      </c>
      <c r="AO11" s="12">
        <f t="shared" si="1"/>
        <v>45562.019511752078</v>
      </c>
      <c r="AP11" s="12">
        <f t="shared" si="1"/>
        <v>45562.019511752078</v>
      </c>
      <c r="AQ11" s="12">
        <f t="shared" si="1"/>
        <v>45562.019511752078</v>
      </c>
      <c r="AR11" s="12">
        <f t="shared" si="1"/>
        <v>45562.019511752078</v>
      </c>
      <c r="AS11" s="12">
        <f t="shared" si="1"/>
        <v>45562.019511752078</v>
      </c>
      <c r="AT11" s="12">
        <f t="shared" si="1"/>
        <v>45562.019511752078</v>
      </c>
      <c r="AU11" s="12">
        <f t="shared" si="1"/>
        <v>45562.019511752078</v>
      </c>
      <c r="AW11" s="8">
        <f>AU23+AU17+AU11-F11-F17-F23</f>
        <v>76575.058535256234</v>
      </c>
      <c r="AX11" s="8">
        <f>AW10+AW11</f>
        <v>353806.24943603703</v>
      </c>
    </row>
    <row r="12" spans="1:50" s="261" customFormat="1">
      <c r="C12" s="262"/>
      <c r="D12" s="263" t="s">
        <v>12</v>
      </c>
      <c r="E12" s="262">
        <v>15</v>
      </c>
      <c r="F12" s="262">
        <v>0</v>
      </c>
      <c r="G12" s="262">
        <v>0</v>
      </c>
      <c r="H12" s="262">
        <v>0</v>
      </c>
      <c r="I12" s="262">
        <v>0</v>
      </c>
      <c r="J12" s="262">
        <v>0</v>
      </c>
      <c r="K12" s="262">
        <v>0</v>
      </c>
      <c r="L12" s="262">
        <v>0</v>
      </c>
      <c r="M12" s="262">
        <v>0</v>
      </c>
      <c r="N12" s="262">
        <v>0</v>
      </c>
      <c r="O12" s="262">
        <v>0</v>
      </c>
      <c r="P12" s="262">
        <v>0</v>
      </c>
      <c r="Q12" s="264">
        <f>P27</f>
        <v>2658.9726463381403</v>
      </c>
      <c r="R12" s="264">
        <f>Q12+Q27</f>
        <v>5337.8875875238173</v>
      </c>
      <c r="S12" s="264">
        <f t="shared" ref="S12:AU12" si="2">R12+R27</f>
        <v>8036.8943907683861</v>
      </c>
      <c r="T12" s="264">
        <f t="shared" si="2"/>
        <v>10756.143745037289</v>
      </c>
      <c r="U12" s="264">
        <f t="shared" si="2"/>
        <v>13495.787469463208</v>
      </c>
      <c r="V12" s="264">
        <f t="shared" si="2"/>
        <v>16255.978521822322</v>
      </c>
      <c r="W12" s="264">
        <f t="shared" si="2"/>
        <v>19036.871007074129</v>
      </c>
      <c r="X12" s="264">
        <f t="shared" si="2"/>
        <v>21838.620185965327</v>
      </c>
      <c r="Y12" s="264">
        <f t="shared" si="2"/>
        <v>24661.382483698206</v>
      </c>
      <c r="Z12" s="264">
        <f t="shared" si="2"/>
        <v>27505.315498664084</v>
      </c>
      <c r="AA12" s="264">
        <f t="shared" si="2"/>
        <v>30370.578011242204</v>
      </c>
      <c r="AB12" s="264">
        <f t="shared" si="2"/>
        <v>33257.329992664658</v>
      </c>
      <c r="AC12" s="264">
        <f t="shared" si="2"/>
        <v>36165.732613947781</v>
      </c>
      <c r="AD12" s="264">
        <f t="shared" si="2"/>
        <v>39095.948254890529</v>
      </c>
      <c r="AE12" s="264">
        <f t="shared" si="2"/>
        <v>42048.140513140344</v>
      </c>
      <c r="AF12" s="264">
        <f t="shared" si="2"/>
        <v>45022.474213327034</v>
      </c>
      <c r="AG12" s="264">
        <f t="shared" si="2"/>
        <v>48019.115416265129</v>
      </c>
      <c r="AH12" s="264">
        <f t="shared" si="2"/>
        <v>51038.231428225256</v>
      </c>
      <c r="AI12" s="264">
        <f t="shared" si="2"/>
        <v>54079.990810275085</v>
      </c>
      <c r="AJ12" s="264">
        <f t="shared" si="2"/>
        <v>57144.563387690287</v>
      </c>
      <c r="AK12" s="264">
        <f t="shared" si="2"/>
        <v>60232.120259436102</v>
      </c>
      <c r="AL12" s="264">
        <f t="shared" si="2"/>
        <v>63342.833807720017</v>
      </c>
      <c r="AM12" s="264">
        <f t="shared" si="2"/>
        <v>66476.877707616062</v>
      </c>
      <c r="AN12" s="264">
        <f t="shared" si="2"/>
        <v>69634.426936761331</v>
      </c>
      <c r="AO12" s="264">
        <f t="shared" si="2"/>
        <v>72815.657785125179</v>
      </c>
      <c r="AP12" s="264">
        <f t="shared" si="2"/>
        <v>76020.747864851757</v>
      </c>
      <c r="AQ12" s="264">
        <f t="shared" si="2"/>
        <v>79249.876120176283</v>
      </c>
      <c r="AR12" s="264">
        <f t="shared" si="2"/>
        <v>82503.222837415742</v>
      </c>
      <c r="AS12" s="264">
        <f t="shared" si="2"/>
        <v>85780.969655034496</v>
      </c>
      <c r="AT12" s="264">
        <f t="shared" si="2"/>
        <v>89083.299573785393</v>
      </c>
      <c r="AU12" s="264">
        <f t="shared" si="2"/>
        <v>92410.396966926928</v>
      </c>
    </row>
    <row r="13" spans="1:50">
      <c r="C13" s="5"/>
      <c r="D13" s="6" t="s">
        <v>7</v>
      </c>
      <c r="E13" s="5">
        <v>432.4</v>
      </c>
      <c r="F13" s="5">
        <v>202490</v>
      </c>
      <c r="G13" s="5">
        <v>202490</v>
      </c>
      <c r="H13" s="5">
        <v>202490</v>
      </c>
      <c r="I13" s="5">
        <v>202490</v>
      </c>
      <c r="J13" s="5">
        <v>202490</v>
      </c>
      <c r="K13" s="5">
        <v>202490</v>
      </c>
      <c r="L13" s="5">
        <v>202490</v>
      </c>
      <c r="M13" s="5">
        <v>202490</v>
      </c>
      <c r="N13" s="5">
        <v>202490</v>
      </c>
      <c r="O13" s="5">
        <v>202490</v>
      </c>
      <c r="P13" s="5">
        <v>202490</v>
      </c>
      <c r="Q13" s="5">
        <v>202490</v>
      </c>
      <c r="R13" s="5">
        <v>202490</v>
      </c>
      <c r="S13" s="5">
        <v>202490</v>
      </c>
      <c r="T13" s="5">
        <v>202490</v>
      </c>
      <c r="U13" s="5">
        <v>202490</v>
      </c>
      <c r="V13" s="5">
        <v>202490</v>
      </c>
      <c r="W13" s="5">
        <v>202490</v>
      </c>
      <c r="X13" s="5">
        <v>202490</v>
      </c>
      <c r="Y13" s="5">
        <v>202490</v>
      </c>
      <c r="Z13" s="5">
        <v>202490</v>
      </c>
      <c r="AA13" s="5">
        <v>202490</v>
      </c>
      <c r="AB13" s="5">
        <v>202490</v>
      </c>
      <c r="AC13" s="5">
        <v>202490</v>
      </c>
      <c r="AD13" s="5">
        <v>202490</v>
      </c>
      <c r="AE13" s="5">
        <v>202490</v>
      </c>
      <c r="AF13" s="5">
        <v>202490</v>
      </c>
      <c r="AG13" s="5">
        <v>202490</v>
      </c>
      <c r="AH13" s="5">
        <v>202490</v>
      </c>
      <c r="AI13" s="5">
        <v>202490</v>
      </c>
      <c r="AJ13" s="5">
        <v>202490</v>
      </c>
      <c r="AK13" s="5">
        <v>202490</v>
      </c>
      <c r="AL13" s="5">
        <v>202490</v>
      </c>
      <c r="AM13" s="5">
        <v>202490</v>
      </c>
      <c r="AN13" s="5">
        <v>202490</v>
      </c>
      <c r="AO13" s="5">
        <v>202490</v>
      </c>
      <c r="AP13" s="5">
        <v>202490</v>
      </c>
      <c r="AQ13" s="5">
        <v>202490</v>
      </c>
      <c r="AR13" s="5">
        <v>202490</v>
      </c>
      <c r="AS13" s="5">
        <v>202490</v>
      </c>
      <c r="AT13" s="5">
        <v>202490</v>
      </c>
      <c r="AU13" s="5">
        <v>202490</v>
      </c>
    </row>
    <row r="14" spans="1:50">
      <c r="C14" s="5"/>
      <c r="D14" s="6" t="s">
        <v>8</v>
      </c>
      <c r="E14" s="5">
        <v>335.3</v>
      </c>
      <c r="F14" s="5">
        <v>60891</v>
      </c>
      <c r="G14" s="5">
        <v>60891</v>
      </c>
      <c r="H14" s="5">
        <v>60891</v>
      </c>
      <c r="I14" s="5">
        <v>60891</v>
      </c>
      <c r="J14" s="5">
        <v>60891</v>
      </c>
      <c r="K14" s="5">
        <v>60891</v>
      </c>
      <c r="L14" s="5">
        <v>60891</v>
      </c>
      <c r="M14" s="5">
        <v>60891</v>
      </c>
      <c r="N14" s="5">
        <v>60891</v>
      </c>
      <c r="O14" s="5">
        <v>60891</v>
      </c>
      <c r="P14" s="5">
        <v>60891</v>
      </c>
      <c r="Q14" s="5">
        <v>60891</v>
      </c>
      <c r="R14" s="5">
        <v>60891</v>
      </c>
      <c r="S14" s="5">
        <v>60891</v>
      </c>
      <c r="T14" s="5">
        <v>60891</v>
      </c>
      <c r="U14" s="5">
        <v>60891</v>
      </c>
      <c r="V14" s="5">
        <v>60891</v>
      </c>
      <c r="W14" s="5">
        <v>60891</v>
      </c>
      <c r="X14" s="5">
        <v>60891</v>
      </c>
      <c r="Y14" s="5">
        <v>60891</v>
      </c>
      <c r="Z14" s="5">
        <v>60891</v>
      </c>
      <c r="AA14" s="5">
        <v>60891</v>
      </c>
      <c r="AB14" s="5">
        <v>60891</v>
      </c>
      <c r="AC14" s="5">
        <v>60891</v>
      </c>
      <c r="AD14" s="5">
        <v>60891</v>
      </c>
      <c r="AE14" s="5">
        <v>60891</v>
      </c>
      <c r="AF14" s="5">
        <v>60891</v>
      </c>
      <c r="AG14" s="5">
        <v>60891</v>
      </c>
      <c r="AH14" s="5">
        <v>60891</v>
      </c>
      <c r="AI14" s="5">
        <v>60891</v>
      </c>
      <c r="AJ14" s="5">
        <v>60891</v>
      </c>
      <c r="AK14" s="5">
        <v>60891</v>
      </c>
      <c r="AL14" s="5">
        <v>60891</v>
      </c>
      <c r="AM14" s="5">
        <v>60891</v>
      </c>
      <c r="AN14" s="5">
        <v>60891</v>
      </c>
      <c r="AO14" s="5">
        <v>60891</v>
      </c>
      <c r="AP14" s="5">
        <v>60891</v>
      </c>
      <c r="AQ14" s="5">
        <v>60891</v>
      </c>
      <c r="AR14" s="5">
        <v>60891</v>
      </c>
      <c r="AS14" s="5">
        <v>60891</v>
      </c>
      <c r="AT14" s="5">
        <v>60891</v>
      </c>
      <c r="AU14" s="5">
        <v>60891</v>
      </c>
    </row>
    <row r="15" spans="1:50">
      <c r="C15" s="5" t="s">
        <v>1</v>
      </c>
      <c r="D15" s="6" t="s">
        <v>9</v>
      </c>
      <c r="E15" s="5">
        <v>296.5</v>
      </c>
      <c r="F15" s="5">
        <v>35652</v>
      </c>
      <c r="G15" s="5">
        <v>35652</v>
      </c>
      <c r="H15" s="5">
        <v>35652</v>
      </c>
      <c r="I15" s="5">
        <v>35652</v>
      </c>
      <c r="J15" s="5">
        <v>35652</v>
      </c>
      <c r="K15" s="5">
        <v>35652</v>
      </c>
      <c r="L15" s="5">
        <v>35652</v>
      </c>
      <c r="M15" s="5">
        <v>35652</v>
      </c>
      <c r="N15" s="5">
        <v>35652</v>
      </c>
      <c r="O15" s="5">
        <v>35652</v>
      </c>
      <c r="P15" s="5">
        <v>35652</v>
      </c>
      <c r="Q15" s="5">
        <v>35652</v>
      </c>
      <c r="R15" s="5">
        <v>35652</v>
      </c>
      <c r="S15" s="5">
        <v>35652</v>
      </c>
      <c r="T15" s="5">
        <v>35652</v>
      </c>
      <c r="U15" s="5">
        <v>35652</v>
      </c>
      <c r="V15" s="5">
        <v>35652</v>
      </c>
      <c r="W15" s="5">
        <v>35652</v>
      </c>
      <c r="X15" s="5">
        <v>35652</v>
      </c>
      <c r="Y15" s="5">
        <v>35652</v>
      </c>
      <c r="Z15" s="5">
        <v>35652</v>
      </c>
      <c r="AA15" s="5">
        <v>35652</v>
      </c>
      <c r="AB15" s="5">
        <v>35652</v>
      </c>
      <c r="AC15" s="5">
        <v>35652</v>
      </c>
      <c r="AD15" s="5">
        <v>35652</v>
      </c>
      <c r="AE15" s="5">
        <v>35652</v>
      </c>
      <c r="AF15" s="5">
        <v>35652</v>
      </c>
      <c r="AG15" s="5">
        <v>35652</v>
      </c>
      <c r="AH15" s="5">
        <v>35652</v>
      </c>
      <c r="AI15" s="5">
        <v>35652</v>
      </c>
      <c r="AJ15" s="5">
        <v>35652</v>
      </c>
      <c r="AK15" s="5">
        <v>35652</v>
      </c>
      <c r="AL15" s="5">
        <v>35652</v>
      </c>
      <c r="AM15" s="5">
        <v>35652</v>
      </c>
      <c r="AN15" s="5">
        <v>35652</v>
      </c>
      <c r="AO15" s="5">
        <v>35652</v>
      </c>
      <c r="AP15" s="5">
        <v>35652</v>
      </c>
      <c r="AQ15" s="5">
        <v>35652</v>
      </c>
      <c r="AR15" s="5">
        <v>35652</v>
      </c>
      <c r="AS15" s="5">
        <v>35652</v>
      </c>
      <c r="AT15" s="5">
        <v>35652</v>
      </c>
      <c r="AU15" s="5">
        <v>35652</v>
      </c>
    </row>
    <row r="16" spans="1:50">
      <c r="C16" s="5"/>
      <c r="D16" s="6" t="s">
        <v>10</v>
      </c>
      <c r="E16" s="5">
        <v>172.8</v>
      </c>
      <c r="F16" s="5">
        <v>5682</v>
      </c>
      <c r="G16" s="5">
        <v>5682</v>
      </c>
      <c r="H16" s="5">
        <v>5682</v>
      </c>
      <c r="I16" s="5">
        <v>5682</v>
      </c>
      <c r="J16" s="5">
        <v>5682</v>
      </c>
      <c r="K16" s="5">
        <v>5682</v>
      </c>
      <c r="L16" s="5">
        <v>5682</v>
      </c>
      <c r="M16" s="5">
        <v>5682</v>
      </c>
      <c r="N16" s="5">
        <v>5682</v>
      </c>
      <c r="O16" s="5">
        <v>5682</v>
      </c>
      <c r="P16" s="5">
        <v>5682</v>
      </c>
      <c r="Q16" s="5">
        <v>5682</v>
      </c>
      <c r="R16" s="5">
        <v>5682</v>
      </c>
      <c r="S16" s="5">
        <v>5682</v>
      </c>
      <c r="T16" s="5">
        <v>5682</v>
      </c>
      <c r="U16" s="5">
        <v>5682</v>
      </c>
      <c r="V16" s="5">
        <v>5682</v>
      </c>
      <c r="W16" s="5">
        <v>5682</v>
      </c>
      <c r="X16" s="5">
        <v>5682</v>
      </c>
      <c r="Y16" s="5">
        <v>5682</v>
      </c>
      <c r="Z16" s="5">
        <v>5682</v>
      </c>
      <c r="AA16" s="5">
        <v>5682</v>
      </c>
      <c r="AB16" s="5">
        <v>5682</v>
      </c>
      <c r="AC16" s="5">
        <v>5682</v>
      </c>
      <c r="AD16" s="5">
        <v>5682</v>
      </c>
      <c r="AE16" s="5">
        <v>5682</v>
      </c>
      <c r="AF16" s="5">
        <v>5682</v>
      </c>
      <c r="AG16" s="5">
        <v>5682</v>
      </c>
      <c r="AH16" s="5">
        <v>5682</v>
      </c>
      <c r="AI16" s="5">
        <v>5682</v>
      </c>
      <c r="AJ16" s="5">
        <v>5682</v>
      </c>
      <c r="AK16" s="5">
        <v>5682</v>
      </c>
      <c r="AL16" s="5">
        <v>5682</v>
      </c>
      <c r="AM16" s="5">
        <v>5682</v>
      </c>
      <c r="AN16" s="5">
        <v>5682</v>
      </c>
      <c r="AO16" s="5">
        <v>5682</v>
      </c>
      <c r="AP16" s="5">
        <v>5682</v>
      </c>
      <c r="AQ16" s="5">
        <v>5682</v>
      </c>
      <c r="AR16" s="5">
        <v>5682</v>
      </c>
      <c r="AS16" s="5">
        <v>5682</v>
      </c>
      <c r="AT16" s="5">
        <v>5682</v>
      </c>
      <c r="AU16" s="5">
        <v>5682</v>
      </c>
    </row>
    <row r="17" spans="1:51">
      <c r="C17" s="5"/>
      <c r="D17" s="6" t="s">
        <v>11</v>
      </c>
      <c r="E17" s="5">
        <v>149.69999999999999</v>
      </c>
      <c r="F17" s="5">
        <v>2845</v>
      </c>
      <c r="G17" s="12">
        <f>F17+F27</f>
        <v>5312.5349999999999</v>
      </c>
      <c r="H17" s="12">
        <f t="shared" ref="H17:P17" si="3">G17+G27</f>
        <v>7798.5765124999998</v>
      </c>
      <c r="I17" s="12">
        <f t="shared" si="3"/>
        <v>10303.263336343749</v>
      </c>
      <c r="J17" s="12">
        <f t="shared" si="3"/>
        <v>12826.735311366327</v>
      </c>
      <c r="K17" s="12">
        <f t="shared" si="3"/>
        <v>15369.133326201574</v>
      </c>
      <c r="L17" s="12">
        <f t="shared" si="3"/>
        <v>17930.599326148087</v>
      </c>
      <c r="M17" s="12">
        <f t="shared" si="3"/>
        <v>20511.276321094199</v>
      </c>
      <c r="N17" s="12">
        <f t="shared" si="3"/>
        <v>23111.308393502408</v>
      </c>
      <c r="O17" s="12">
        <f t="shared" si="3"/>
        <v>25730.840706453677</v>
      </c>
      <c r="P17" s="12">
        <f t="shared" si="3"/>
        <v>28370.019511752078</v>
      </c>
      <c r="Q17" s="12">
        <f>$P$17</f>
        <v>28370.019511752078</v>
      </c>
      <c r="R17" s="12">
        <f t="shared" ref="R17:AU17" si="4">$P$17</f>
        <v>28370.019511752078</v>
      </c>
      <c r="S17" s="12">
        <f t="shared" si="4"/>
        <v>28370.019511752078</v>
      </c>
      <c r="T17" s="12">
        <f t="shared" si="4"/>
        <v>28370.019511752078</v>
      </c>
      <c r="U17" s="12">
        <f t="shared" si="4"/>
        <v>28370.019511752078</v>
      </c>
      <c r="V17" s="12">
        <f t="shared" si="4"/>
        <v>28370.019511752078</v>
      </c>
      <c r="W17" s="12">
        <f t="shared" si="4"/>
        <v>28370.019511752078</v>
      </c>
      <c r="X17" s="12">
        <f t="shared" si="4"/>
        <v>28370.019511752078</v>
      </c>
      <c r="Y17" s="12">
        <f t="shared" si="4"/>
        <v>28370.019511752078</v>
      </c>
      <c r="Z17" s="12">
        <f t="shared" si="4"/>
        <v>28370.019511752078</v>
      </c>
      <c r="AA17" s="12">
        <f t="shared" si="4"/>
        <v>28370.019511752078</v>
      </c>
      <c r="AB17" s="12">
        <f t="shared" si="4"/>
        <v>28370.019511752078</v>
      </c>
      <c r="AC17" s="12">
        <f t="shared" si="4"/>
        <v>28370.019511752078</v>
      </c>
      <c r="AD17" s="12">
        <f t="shared" si="4"/>
        <v>28370.019511752078</v>
      </c>
      <c r="AE17" s="12">
        <f t="shared" si="4"/>
        <v>28370.019511752078</v>
      </c>
      <c r="AF17" s="12">
        <f t="shared" si="4"/>
        <v>28370.019511752078</v>
      </c>
      <c r="AG17" s="12">
        <f t="shared" si="4"/>
        <v>28370.019511752078</v>
      </c>
      <c r="AH17" s="12">
        <f t="shared" si="4"/>
        <v>28370.019511752078</v>
      </c>
      <c r="AI17" s="12">
        <f t="shared" si="4"/>
        <v>28370.019511752078</v>
      </c>
      <c r="AJ17" s="12">
        <f t="shared" si="4"/>
        <v>28370.019511752078</v>
      </c>
      <c r="AK17" s="12">
        <f t="shared" si="4"/>
        <v>28370.019511752078</v>
      </c>
      <c r="AL17" s="12">
        <f t="shared" si="4"/>
        <v>28370.019511752078</v>
      </c>
      <c r="AM17" s="12">
        <f t="shared" si="4"/>
        <v>28370.019511752078</v>
      </c>
      <c r="AN17" s="12">
        <f t="shared" si="4"/>
        <v>28370.019511752078</v>
      </c>
      <c r="AO17" s="12">
        <f t="shared" si="4"/>
        <v>28370.019511752078</v>
      </c>
      <c r="AP17" s="12">
        <f t="shared" si="4"/>
        <v>28370.019511752078</v>
      </c>
      <c r="AQ17" s="12">
        <f t="shared" si="4"/>
        <v>28370.019511752078</v>
      </c>
      <c r="AR17" s="12">
        <f t="shared" si="4"/>
        <v>28370.019511752078</v>
      </c>
      <c r="AS17" s="12">
        <f t="shared" si="4"/>
        <v>28370.019511752078</v>
      </c>
      <c r="AT17" s="12">
        <f t="shared" si="4"/>
        <v>28370.019511752078</v>
      </c>
      <c r="AU17" s="12">
        <f t="shared" si="4"/>
        <v>28370.019511752078</v>
      </c>
    </row>
    <row r="18" spans="1:51" s="261" customFormat="1">
      <c r="C18" s="262"/>
      <c r="D18" s="263" t="s">
        <v>12</v>
      </c>
      <c r="E18" s="262">
        <v>15</v>
      </c>
      <c r="F18" s="265">
        <v>0</v>
      </c>
      <c r="G18" s="265">
        <v>0</v>
      </c>
      <c r="H18" s="265">
        <v>0</v>
      </c>
      <c r="I18" s="265">
        <v>0</v>
      </c>
      <c r="J18" s="265">
        <v>0</v>
      </c>
      <c r="K18" s="265">
        <v>0</v>
      </c>
      <c r="L18" s="265">
        <v>0</v>
      </c>
      <c r="M18" s="265">
        <v>0</v>
      </c>
      <c r="N18" s="265">
        <v>0</v>
      </c>
      <c r="O18" s="265">
        <v>0</v>
      </c>
      <c r="P18" s="265">
        <v>0</v>
      </c>
      <c r="Q18" s="264">
        <f>P27</f>
        <v>2658.9726463381403</v>
      </c>
      <c r="R18" s="264">
        <f>Q18+Q27</f>
        <v>5337.8875875238173</v>
      </c>
      <c r="S18" s="264">
        <f t="shared" ref="S18:AU18" si="5">R18+R27</f>
        <v>8036.8943907683861</v>
      </c>
      <c r="T18" s="264">
        <f t="shared" si="5"/>
        <v>10756.143745037289</v>
      </c>
      <c r="U18" s="264">
        <f t="shared" si="5"/>
        <v>13495.787469463208</v>
      </c>
      <c r="V18" s="264">
        <f t="shared" si="5"/>
        <v>16255.978521822322</v>
      </c>
      <c r="W18" s="264">
        <f t="shared" si="5"/>
        <v>19036.871007074129</v>
      </c>
      <c r="X18" s="264">
        <f t="shared" si="5"/>
        <v>21838.620185965327</v>
      </c>
      <c r="Y18" s="264">
        <f t="shared" si="5"/>
        <v>24661.382483698206</v>
      </c>
      <c r="Z18" s="264">
        <f t="shared" si="5"/>
        <v>27505.315498664084</v>
      </c>
      <c r="AA18" s="264">
        <f t="shared" si="5"/>
        <v>30370.578011242204</v>
      </c>
      <c r="AB18" s="264">
        <f t="shared" si="5"/>
        <v>33257.329992664658</v>
      </c>
      <c r="AC18" s="264">
        <f t="shared" si="5"/>
        <v>36165.732613947781</v>
      </c>
      <c r="AD18" s="264">
        <f t="shared" si="5"/>
        <v>39095.948254890529</v>
      </c>
      <c r="AE18" s="264">
        <f t="shared" si="5"/>
        <v>42048.140513140344</v>
      </c>
      <c r="AF18" s="264">
        <f t="shared" si="5"/>
        <v>45022.474213327034</v>
      </c>
      <c r="AG18" s="264">
        <f t="shared" si="5"/>
        <v>48019.115416265129</v>
      </c>
      <c r="AH18" s="264">
        <f t="shared" si="5"/>
        <v>51038.231428225256</v>
      </c>
      <c r="AI18" s="264">
        <f t="shared" si="5"/>
        <v>54079.990810275085</v>
      </c>
      <c r="AJ18" s="264">
        <f t="shared" si="5"/>
        <v>57144.563387690287</v>
      </c>
      <c r="AK18" s="264">
        <f t="shared" si="5"/>
        <v>60232.120259436102</v>
      </c>
      <c r="AL18" s="264">
        <f t="shared" si="5"/>
        <v>63342.833807720017</v>
      </c>
      <c r="AM18" s="264">
        <f t="shared" si="5"/>
        <v>66476.877707616062</v>
      </c>
      <c r="AN18" s="264">
        <f t="shared" si="5"/>
        <v>69634.426936761331</v>
      </c>
      <c r="AO18" s="264">
        <f t="shared" si="5"/>
        <v>72815.657785125179</v>
      </c>
      <c r="AP18" s="264">
        <f t="shared" si="5"/>
        <v>76020.747864851757</v>
      </c>
      <c r="AQ18" s="264">
        <f t="shared" si="5"/>
        <v>79249.876120176283</v>
      </c>
      <c r="AR18" s="264">
        <f t="shared" si="5"/>
        <v>82503.222837415742</v>
      </c>
      <c r="AS18" s="264">
        <f t="shared" si="5"/>
        <v>85780.969655034496</v>
      </c>
      <c r="AT18" s="264">
        <f t="shared" si="5"/>
        <v>89083.299573785393</v>
      </c>
      <c r="AU18" s="264">
        <f t="shared" si="5"/>
        <v>92410.396966926928</v>
      </c>
    </row>
    <row r="19" spans="1:51">
      <c r="C19" s="5"/>
      <c r="D19" s="6" t="s">
        <v>7</v>
      </c>
      <c r="E19" s="5">
        <v>311.3</v>
      </c>
      <c r="F19" s="5">
        <v>208470</v>
      </c>
      <c r="G19" s="5">
        <v>208470</v>
      </c>
      <c r="H19" s="5">
        <v>208470</v>
      </c>
      <c r="I19" s="5">
        <v>208470</v>
      </c>
      <c r="J19" s="5">
        <v>208470</v>
      </c>
      <c r="K19" s="5">
        <v>208470</v>
      </c>
      <c r="L19" s="5">
        <v>208470</v>
      </c>
      <c r="M19" s="5">
        <v>208470</v>
      </c>
      <c r="N19" s="5">
        <v>208470</v>
      </c>
      <c r="O19" s="5">
        <v>208470</v>
      </c>
      <c r="P19" s="5">
        <v>208470</v>
      </c>
      <c r="Q19" s="5">
        <v>208470</v>
      </c>
      <c r="R19" s="5">
        <v>208470</v>
      </c>
      <c r="S19" s="5">
        <v>208470</v>
      </c>
      <c r="T19" s="5">
        <v>208470</v>
      </c>
      <c r="U19" s="5">
        <v>208470</v>
      </c>
      <c r="V19" s="5">
        <v>208470</v>
      </c>
      <c r="W19" s="5">
        <v>208470</v>
      </c>
      <c r="X19" s="5">
        <v>208470</v>
      </c>
      <c r="Y19" s="5">
        <v>208470</v>
      </c>
      <c r="Z19" s="5">
        <v>208470</v>
      </c>
      <c r="AA19" s="5">
        <v>208470</v>
      </c>
      <c r="AB19" s="5">
        <v>208470</v>
      </c>
      <c r="AC19" s="5">
        <v>208470</v>
      </c>
      <c r="AD19" s="5">
        <v>208470</v>
      </c>
      <c r="AE19" s="5">
        <v>208470</v>
      </c>
      <c r="AF19" s="5">
        <v>208470</v>
      </c>
      <c r="AG19" s="5">
        <v>208470</v>
      </c>
      <c r="AH19" s="5">
        <v>208470</v>
      </c>
      <c r="AI19" s="5">
        <v>208470</v>
      </c>
      <c r="AJ19" s="5">
        <v>208470</v>
      </c>
      <c r="AK19" s="5">
        <v>208470</v>
      </c>
      <c r="AL19" s="5">
        <v>208470</v>
      </c>
      <c r="AM19" s="5">
        <v>208470</v>
      </c>
      <c r="AN19" s="5">
        <v>208470</v>
      </c>
      <c r="AO19" s="5">
        <v>208470</v>
      </c>
      <c r="AP19" s="5">
        <v>208470</v>
      </c>
      <c r="AQ19" s="5">
        <v>208470</v>
      </c>
      <c r="AR19" s="5">
        <v>208470</v>
      </c>
      <c r="AS19" s="5">
        <v>208470</v>
      </c>
      <c r="AT19" s="5">
        <v>208470</v>
      </c>
      <c r="AU19" s="5">
        <v>208470</v>
      </c>
      <c r="AX19" s="34">
        <f>AU21/AU24</f>
        <v>0.2012003044057295</v>
      </c>
    </row>
    <row r="20" spans="1:51">
      <c r="A20" s="35">
        <f>F20/F25</f>
        <v>3.993357743659158E-2</v>
      </c>
      <c r="B20" s="35">
        <f>F21/F25</f>
        <v>1.8837625403489718E-2</v>
      </c>
      <c r="C20" s="5"/>
      <c r="D20" s="6" t="s">
        <v>8</v>
      </c>
      <c r="E20" s="5">
        <v>252</v>
      </c>
      <c r="F20" s="5">
        <v>39415</v>
      </c>
      <c r="G20" s="5">
        <v>39415</v>
      </c>
      <c r="H20" s="5">
        <v>39415</v>
      </c>
      <c r="I20" s="5">
        <v>39415</v>
      </c>
      <c r="J20" s="5">
        <v>39415</v>
      </c>
      <c r="K20" s="5">
        <v>39415</v>
      </c>
      <c r="L20" s="5">
        <v>39415</v>
      </c>
      <c r="M20" s="5">
        <v>39415</v>
      </c>
      <c r="N20" s="5">
        <v>39415</v>
      </c>
      <c r="O20" s="5">
        <v>39415</v>
      </c>
      <c r="P20" s="5">
        <v>39415</v>
      </c>
      <c r="Q20" s="5">
        <v>39415</v>
      </c>
      <c r="R20" s="5">
        <v>39415</v>
      </c>
      <c r="S20" s="5">
        <v>39415</v>
      </c>
      <c r="T20" s="5">
        <v>39415</v>
      </c>
      <c r="U20" s="5">
        <v>39415</v>
      </c>
      <c r="V20" s="5">
        <v>39415</v>
      </c>
      <c r="W20" s="5">
        <v>39415</v>
      </c>
      <c r="X20" s="5">
        <v>39415</v>
      </c>
      <c r="Y20" s="5">
        <v>39415</v>
      </c>
      <c r="Z20" s="5">
        <v>39415</v>
      </c>
      <c r="AA20" s="5">
        <v>39415</v>
      </c>
      <c r="AB20" s="5">
        <v>39415</v>
      </c>
      <c r="AC20" s="5">
        <v>39415</v>
      </c>
      <c r="AD20" s="5">
        <v>39415</v>
      </c>
      <c r="AE20" s="5">
        <v>39415</v>
      </c>
      <c r="AF20" s="5">
        <v>39415</v>
      </c>
      <c r="AG20" s="5">
        <v>39415</v>
      </c>
      <c r="AH20" s="5">
        <v>39415</v>
      </c>
      <c r="AI20" s="5">
        <v>39415</v>
      </c>
      <c r="AJ20" s="5">
        <v>39415</v>
      </c>
      <c r="AK20" s="5">
        <v>39415</v>
      </c>
      <c r="AL20" s="5">
        <v>39415</v>
      </c>
      <c r="AM20" s="5">
        <v>39415</v>
      </c>
      <c r="AN20" s="5">
        <v>39415</v>
      </c>
      <c r="AO20" s="5">
        <v>39415</v>
      </c>
      <c r="AP20" s="5">
        <v>39415</v>
      </c>
      <c r="AQ20" s="5">
        <v>39415</v>
      </c>
      <c r="AR20" s="5">
        <v>39415</v>
      </c>
      <c r="AS20" s="5">
        <v>39415</v>
      </c>
      <c r="AT20" s="5">
        <v>39415</v>
      </c>
      <c r="AU20" s="5">
        <v>39415</v>
      </c>
      <c r="AX20" s="223">
        <f>AU22/AU25</f>
        <v>2.0151843628081314E-3</v>
      </c>
    </row>
    <row r="21" spans="1:51">
      <c r="A21" s="223">
        <f>F22/F25</f>
        <v>2.7375498219883404E-3</v>
      </c>
      <c r="B21" s="31"/>
      <c r="C21" s="5" t="s">
        <v>2</v>
      </c>
      <c r="D21" s="6" t="s">
        <v>9</v>
      </c>
      <c r="E21" s="5">
        <v>234</v>
      </c>
      <c r="F21" s="5">
        <v>18593</v>
      </c>
      <c r="G21" s="5">
        <v>18593</v>
      </c>
      <c r="H21" s="5">
        <v>18593</v>
      </c>
      <c r="I21" s="5">
        <v>18593</v>
      </c>
      <c r="J21" s="5">
        <v>18593</v>
      </c>
      <c r="K21" s="5">
        <v>18593</v>
      </c>
      <c r="L21" s="5">
        <v>18593</v>
      </c>
      <c r="M21" s="5">
        <v>18593</v>
      </c>
      <c r="N21" s="5">
        <v>18593</v>
      </c>
      <c r="O21" s="5">
        <v>18593</v>
      </c>
      <c r="P21" s="5">
        <v>18593</v>
      </c>
      <c r="Q21" s="5">
        <v>18593</v>
      </c>
      <c r="R21" s="5">
        <v>18593</v>
      </c>
      <c r="S21" s="5">
        <v>18593</v>
      </c>
      <c r="T21" s="5">
        <v>18593</v>
      </c>
      <c r="U21" s="5">
        <v>18593</v>
      </c>
      <c r="V21" s="5">
        <v>18593</v>
      </c>
      <c r="W21" s="5">
        <v>18593</v>
      </c>
      <c r="X21" s="5">
        <v>18593</v>
      </c>
      <c r="Y21" s="5">
        <v>18593</v>
      </c>
      <c r="Z21" s="5">
        <v>18593</v>
      </c>
      <c r="AA21" s="5">
        <v>18593</v>
      </c>
      <c r="AB21" s="5">
        <v>18593</v>
      </c>
      <c r="AC21" s="5">
        <v>18593</v>
      </c>
      <c r="AD21" s="5">
        <v>18593</v>
      </c>
      <c r="AE21" s="5">
        <v>18593</v>
      </c>
      <c r="AF21" s="5">
        <v>18593</v>
      </c>
      <c r="AG21" s="5">
        <v>18593</v>
      </c>
      <c r="AH21" s="5">
        <v>18593</v>
      </c>
      <c r="AI21" s="5">
        <v>18593</v>
      </c>
      <c r="AJ21" s="5">
        <v>18593</v>
      </c>
      <c r="AK21" s="5">
        <v>18593</v>
      </c>
      <c r="AL21" s="5">
        <v>18593</v>
      </c>
      <c r="AM21" s="5">
        <v>18593</v>
      </c>
      <c r="AN21" s="5">
        <v>18593</v>
      </c>
      <c r="AO21" s="5">
        <v>18593</v>
      </c>
      <c r="AP21" s="5">
        <v>18593</v>
      </c>
      <c r="AQ21" s="5">
        <v>18593</v>
      </c>
      <c r="AR21" s="5">
        <v>18593</v>
      </c>
      <c r="AS21" s="5">
        <v>18593</v>
      </c>
      <c r="AT21" s="5">
        <v>18593</v>
      </c>
      <c r="AU21" s="5">
        <v>18593</v>
      </c>
    </row>
    <row r="22" spans="1:51">
      <c r="C22" s="5"/>
      <c r="D22" s="6" t="s">
        <v>10</v>
      </c>
      <c r="E22" s="5">
        <v>138.69999999999999</v>
      </c>
      <c r="F22" s="5">
        <v>2702</v>
      </c>
      <c r="G22" s="5">
        <v>2702</v>
      </c>
      <c r="H22" s="5">
        <v>2702</v>
      </c>
      <c r="I22" s="5">
        <v>2702</v>
      </c>
      <c r="J22" s="5">
        <v>2702</v>
      </c>
      <c r="K22" s="5">
        <v>2702</v>
      </c>
      <c r="L22" s="5">
        <v>2702</v>
      </c>
      <c r="M22" s="5">
        <v>2702</v>
      </c>
      <c r="N22" s="5">
        <v>2702</v>
      </c>
      <c r="O22" s="5">
        <v>2702</v>
      </c>
      <c r="P22" s="5">
        <v>2702</v>
      </c>
      <c r="Q22" s="5">
        <v>2702</v>
      </c>
      <c r="R22" s="5">
        <v>2702</v>
      </c>
      <c r="S22" s="5">
        <v>2702</v>
      </c>
      <c r="T22" s="5">
        <v>2702</v>
      </c>
      <c r="U22" s="5">
        <v>2702</v>
      </c>
      <c r="V22" s="5">
        <v>2702</v>
      </c>
      <c r="W22" s="5">
        <v>2702</v>
      </c>
      <c r="X22" s="5">
        <v>2702</v>
      </c>
      <c r="Y22" s="5">
        <v>2702</v>
      </c>
      <c r="Z22" s="5">
        <v>2702</v>
      </c>
      <c r="AA22" s="5">
        <v>2702</v>
      </c>
      <c r="AB22" s="5">
        <v>2702</v>
      </c>
      <c r="AC22" s="5">
        <v>2702</v>
      </c>
      <c r="AD22" s="5">
        <v>2702</v>
      </c>
      <c r="AE22" s="5">
        <v>2702</v>
      </c>
      <c r="AF22" s="5">
        <v>2702</v>
      </c>
      <c r="AG22" s="5">
        <v>2702</v>
      </c>
      <c r="AH22" s="5">
        <v>2702</v>
      </c>
      <c r="AI22" s="5">
        <v>2702</v>
      </c>
      <c r="AJ22" s="5">
        <v>2702</v>
      </c>
      <c r="AK22" s="5">
        <v>2702</v>
      </c>
      <c r="AL22" s="5">
        <v>2702</v>
      </c>
      <c r="AM22" s="5">
        <v>2702</v>
      </c>
      <c r="AN22" s="5">
        <v>2702</v>
      </c>
      <c r="AO22" s="5">
        <v>2702</v>
      </c>
      <c r="AP22" s="5">
        <v>2702</v>
      </c>
      <c r="AQ22" s="5">
        <v>2702</v>
      </c>
      <c r="AR22" s="5">
        <v>2702</v>
      </c>
      <c r="AS22" s="5">
        <v>2702</v>
      </c>
      <c r="AT22" s="5">
        <v>2702</v>
      </c>
      <c r="AU22" s="5">
        <v>2702</v>
      </c>
      <c r="AX22" s="35">
        <f>(AU22+AU16+AU10)/AU25</f>
        <v>4.5991996336524434E-2</v>
      </c>
      <c r="AY22" s="35">
        <f>(AU21+AU15+AU9)/AU25</f>
        <v>0.10963065337193977</v>
      </c>
    </row>
    <row r="23" spans="1:51">
      <c r="C23" s="5"/>
      <c r="D23" s="6" t="s">
        <v>11</v>
      </c>
      <c r="E23" s="5">
        <v>113.8</v>
      </c>
      <c r="F23" s="5">
        <v>1286</v>
      </c>
      <c r="G23" s="12">
        <f>F23+F27</f>
        <v>3753.5349999999999</v>
      </c>
      <c r="H23" s="12">
        <f t="shared" ref="H23:P23" si="6">G23+G27</f>
        <v>6239.5765124999998</v>
      </c>
      <c r="I23" s="12">
        <f t="shared" si="6"/>
        <v>8744.263336343749</v>
      </c>
      <c r="J23" s="12">
        <f t="shared" si="6"/>
        <v>11267.735311366327</v>
      </c>
      <c r="K23" s="12">
        <f t="shared" si="6"/>
        <v>13810.133326201574</v>
      </c>
      <c r="L23" s="12">
        <f t="shared" si="6"/>
        <v>16371.599326148087</v>
      </c>
      <c r="M23" s="12">
        <f t="shared" si="6"/>
        <v>18952.276321094199</v>
      </c>
      <c r="N23" s="12">
        <f t="shared" si="6"/>
        <v>21552.308393502408</v>
      </c>
      <c r="O23" s="12">
        <f t="shared" si="6"/>
        <v>24171.840706453677</v>
      </c>
      <c r="P23" s="12">
        <f>O23+O27</f>
        <v>26811.019511752078</v>
      </c>
      <c r="Q23" s="12">
        <f>$P$23</f>
        <v>26811.019511752078</v>
      </c>
      <c r="R23" s="12">
        <f t="shared" ref="R23:AU23" si="7">$P$23</f>
        <v>26811.019511752078</v>
      </c>
      <c r="S23" s="12">
        <f t="shared" si="7"/>
        <v>26811.019511752078</v>
      </c>
      <c r="T23" s="12">
        <f t="shared" si="7"/>
        <v>26811.019511752078</v>
      </c>
      <c r="U23" s="12">
        <f t="shared" si="7"/>
        <v>26811.019511752078</v>
      </c>
      <c r="V23" s="12">
        <f t="shared" si="7"/>
        <v>26811.019511752078</v>
      </c>
      <c r="W23" s="12">
        <f t="shared" si="7"/>
        <v>26811.019511752078</v>
      </c>
      <c r="X23" s="12">
        <f t="shared" si="7"/>
        <v>26811.019511752078</v>
      </c>
      <c r="Y23" s="12">
        <f t="shared" si="7"/>
        <v>26811.019511752078</v>
      </c>
      <c r="Z23" s="12">
        <f t="shared" si="7"/>
        <v>26811.019511752078</v>
      </c>
      <c r="AA23" s="12">
        <f t="shared" si="7"/>
        <v>26811.019511752078</v>
      </c>
      <c r="AB23" s="12">
        <f t="shared" si="7"/>
        <v>26811.019511752078</v>
      </c>
      <c r="AC23" s="12">
        <f t="shared" si="7"/>
        <v>26811.019511752078</v>
      </c>
      <c r="AD23" s="12">
        <f t="shared" si="7"/>
        <v>26811.019511752078</v>
      </c>
      <c r="AE23" s="12">
        <f t="shared" si="7"/>
        <v>26811.019511752078</v>
      </c>
      <c r="AF23" s="12">
        <f t="shared" si="7"/>
        <v>26811.019511752078</v>
      </c>
      <c r="AG23" s="12">
        <f t="shared" si="7"/>
        <v>26811.019511752078</v>
      </c>
      <c r="AH23" s="12">
        <f t="shared" si="7"/>
        <v>26811.019511752078</v>
      </c>
      <c r="AI23" s="12">
        <f t="shared" si="7"/>
        <v>26811.019511752078</v>
      </c>
      <c r="AJ23" s="12">
        <f t="shared" si="7"/>
        <v>26811.019511752078</v>
      </c>
      <c r="AK23" s="12">
        <f t="shared" si="7"/>
        <v>26811.019511752078</v>
      </c>
      <c r="AL23" s="12">
        <f t="shared" si="7"/>
        <v>26811.019511752078</v>
      </c>
      <c r="AM23" s="12">
        <f t="shared" si="7"/>
        <v>26811.019511752078</v>
      </c>
      <c r="AN23" s="12">
        <f t="shared" si="7"/>
        <v>26811.019511752078</v>
      </c>
      <c r="AO23" s="12">
        <f t="shared" si="7"/>
        <v>26811.019511752078</v>
      </c>
      <c r="AP23" s="12">
        <f t="shared" si="7"/>
        <v>26811.019511752078</v>
      </c>
      <c r="AQ23" s="12">
        <f t="shared" si="7"/>
        <v>26811.019511752078</v>
      </c>
      <c r="AR23" s="12">
        <f t="shared" si="7"/>
        <v>26811.019511752078</v>
      </c>
      <c r="AS23" s="12">
        <f t="shared" si="7"/>
        <v>26811.019511752078</v>
      </c>
      <c r="AT23" s="12">
        <f t="shared" si="7"/>
        <v>26811.019511752078</v>
      </c>
      <c r="AU23" s="12">
        <f t="shared" si="7"/>
        <v>26811.019511752078</v>
      </c>
    </row>
    <row r="24" spans="1:51" s="261" customFormat="1">
      <c r="C24" s="262"/>
      <c r="D24" s="263" t="s">
        <v>12</v>
      </c>
      <c r="E24" s="262">
        <v>15</v>
      </c>
      <c r="F24" s="265">
        <v>0</v>
      </c>
      <c r="G24" s="265">
        <v>0</v>
      </c>
      <c r="H24" s="265">
        <v>0</v>
      </c>
      <c r="I24" s="265">
        <v>0</v>
      </c>
      <c r="J24" s="265">
        <v>0</v>
      </c>
      <c r="K24" s="265">
        <v>0</v>
      </c>
      <c r="L24" s="265">
        <v>0</v>
      </c>
      <c r="M24" s="265">
        <v>0</v>
      </c>
      <c r="N24" s="265">
        <v>0</v>
      </c>
      <c r="O24" s="265">
        <v>0</v>
      </c>
      <c r="P24" s="265">
        <v>0</v>
      </c>
      <c r="Q24" s="264">
        <f>P27</f>
        <v>2658.9726463381403</v>
      </c>
      <c r="R24" s="264">
        <f>Q24+Q27</f>
        <v>5337.8875875238173</v>
      </c>
      <c r="S24" s="264">
        <f t="shared" ref="S24:AU24" si="8">R24+R27</f>
        <v>8036.8943907683861</v>
      </c>
      <c r="T24" s="264">
        <f t="shared" si="8"/>
        <v>10756.143745037289</v>
      </c>
      <c r="U24" s="264">
        <f t="shared" si="8"/>
        <v>13495.787469463208</v>
      </c>
      <c r="V24" s="264">
        <f t="shared" si="8"/>
        <v>16255.978521822322</v>
      </c>
      <c r="W24" s="264">
        <f t="shared" si="8"/>
        <v>19036.871007074129</v>
      </c>
      <c r="X24" s="264">
        <f t="shared" si="8"/>
        <v>21838.620185965327</v>
      </c>
      <c r="Y24" s="264">
        <f t="shared" si="8"/>
        <v>24661.382483698206</v>
      </c>
      <c r="Z24" s="264">
        <f t="shared" si="8"/>
        <v>27505.315498664084</v>
      </c>
      <c r="AA24" s="264">
        <f t="shared" si="8"/>
        <v>30370.578011242204</v>
      </c>
      <c r="AB24" s="264">
        <f t="shared" si="8"/>
        <v>33257.329992664658</v>
      </c>
      <c r="AC24" s="264">
        <f t="shared" si="8"/>
        <v>36165.732613947781</v>
      </c>
      <c r="AD24" s="264">
        <f t="shared" si="8"/>
        <v>39095.948254890529</v>
      </c>
      <c r="AE24" s="264">
        <f t="shared" si="8"/>
        <v>42048.140513140344</v>
      </c>
      <c r="AF24" s="264">
        <f t="shared" si="8"/>
        <v>45022.474213327034</v>
      </c>
      <c r="AG24" s="264">
        <f t="shared" si="8"/>
        <v>48019.115416265129</v>
      </c>
      <c r="AH24" s="264">
        <f t="shared" si="8"/>
        <v>51038.231428225256</v>
      </c>
      <c r="AI24" s="264">
        <f t="shared" si="8"/>
        <v>54079.990810275085</v>
      </c>
      <c r="AJ24" s="264">
        <f t="shared" si="8"/>
        <v>57144.563387690287</v>
      </c>
      <c r="AK24" s="264">
        <f t="shared" si="8"/>
        <v>60232.120259436102</v>
      </c>
      <c r="AL24" s="264">
        <f t="shared" si="8"/>
        <v>63342.833807720017</v>
      </c>
      <c r="AM24" s="264">
        <f t="shared" si="8"/>
        <v>66476.877707616062</v>
      </c>
      <c r="AN24" s="264">
        <f t="shared" si="8"/>
        <v>69634.426936761331</v>
      </c>
      <c r="AO24" s="264">
        <f t="shared" si="8"/>
        <v>72815.657785125179</v>
      </c>
      <c r="AP24" s="264">
        <f t="shared" si="8"/>
        <v>76020.747864851757</v>
      </c>
      <c r="AQ24" s="264">
        <f t="shared" si="8"/>
        <v>79249.876120176283</v>
      </c>
      <c r="AR24" s="264">
        <f t="shared" si="8"/>
        <v>82503.222837415742</v>
      </c>
      <c r="AS24" s="264">
        <f t="shared" si="8"/>
        <v>85780.969655034496</v>
      </c>
      <c r="AT24" s="264">
        <f t="shared" si="8"/>
        <v>89083.299573785393</v>
      </c>
      <c r="AU24" s="264">
        <f t="shared" si="8"/>
        <v>92410.396966926928</v>
      </c>
    </row>
    <row r="25" spans="1:51">
      <c r="C25" s="4" t="s">
        <v>17</v>
      </c>
      <c r="D25" s="4"/>
      <c r="E25" s="4"/>
      <c r="F25" s="9">
        <f>SUM(F7:F24)</f>
        <v>987014</v>
      </c>
      <c r="G25" s="9">
        <f t="shared" ref="G25:AU25" si="9">SUM(G7:G24)</f>
        <v>994416.60499999998</v>
      </c>
      <c r="H25" s="9">
        <f t="shared" si="9"/>
        <v>1001874.7295374998</v>
      </c>
      <c r="I25" s="9">
        <f t="shared" si="9"/>
        <v>1009388.7900090311</v>
      </c>
      <c r="J25" s="9">
        <f t="shared" si="9"/>
        <v>1016959.2059340992</v>
      </c>
      <c r="K25" s="9">
        <f t="shared" si="9"/>
        <v>1024586.3999786047</v>
      </c>
      <c r="L25" s="9">
        <f t="shared" si="9"/>
        <v>1032270.7979784443</v>
      </c>
      <c r="M25" s="9">
        <f t="shared" si="9"/>
        <v>1040012.8289632828</v>
      </c>
      <c r="N25" s="9">
        <f t="shared" si="9"/>
        <v>1047812.9251805071</v>
      </c>
      <c r="O25" s="9">
        <f t="shared" si="9"/>
        <v>1055671.522119361</v>
      </c>
      <c r="P25" s="9">
        <f t="shared" si="9"/>
        <v>1063589.0585352562</v>
      </c>
      <c r="Q25" s="9">
        <f>SUM(Q7:Q24)</f>
        <v>1071565.9764742707</v>
      </c>
      <c r="R25" s="9">
        <f t="shared" si="9"/>
        <v>1079602.7212978275</v>
      </c>
      <c r="S25" s="9">
        <f t="shared" si="9"/>
        <v>1087699.7417075613</v>
      </c>
      <c r="T25" s="9">
        <f t="shared" si="9"/>
        <v>1095857.489770368</v>
      </c>
      <c r="U25" s="9">
        <f t="shared" si="9"/>
        <v>1104076.4209436458</v>
      </c>
      <c r="V25" s="9">
        <f t="shared" si="9"/>
        <v>1112356.9941007229</v>
      </c>
      <c r="W25" s="9">
        <f t="shared" si="9"/>
        <v>1120699.6715564786</v>
      </c>
      <c r="X25" s="9">
        <f t="shared" si="9"/>
        <v>1129104.9190931523</v>
      </c>
      <c r="Y25" s="9">
        <f t="shared" si="9"/>
        <v>1137573.2059863508</v>
      </c>
      <c r="Z25" s="9">
        <f t="shared" si="9"/>
        <v>1146105.0050312483</v>
      </c>
      <c r="AA25" s="9">
        <f t="shared" si="9"/>
        <v>1154700.7925689828</v>
      </c>
      <c r="AB25" s="9">
        <f t="shared" si="9"/>
        <v>1163361.0485132502</v>
      </c>
      <c r="AC25" s="9">
        <f t="shared" si="9"/>
        <v>1172086.2563770993</v>
      </c>
      <c r="AD25" s="9">
        <f t="shared" si="9"/>
        <v>1180876.9032999277</v>
      </c>
      <c r="AE25" s="9">
        <f t="shared" si="9"/>
        <v>1189733.4800746772</v>
      </c>
      <c r="AF25" s="9">
        <f t="shared" si="9"/>
        <v>1198656.4811752373</v>
      </c>
      <c r="AG25" s="9">
        <f t="shared" si="9"/>
        <v>1207646.4047840515</v>
      </c>
      <c r="AH25" s="9">
        <f t="shared" si="9"/>
        <v>1216703.7528199321</v>
      </c>
      <c r="AI25" s="9">
        <f t="shared" si="9"/>
        <v>1225829.0309660814</v>
      </c>
      <c r="AJ25" s="9">
        <f t="shared" si="9"/>
        <v>1235022.7486983272</v>
      </c>
      <c r="AK25" s="9">
        <f t="shared" si="9"/>
        <v>1244285.4193135644</v>
      </c>
      <c r="AL25" s="9">
        <f t="shared" si="9"/>
        <v>1253617.5599584163</v>
      </c>
      <c r="AM25" s="9">
        <f t="shared" si="9"/>
        <v>1263019.6916581043</v>
      </c>
      <c r="AN25" s="9">
        <f t="shared" si="9"/>
        <v>1272492.3393455402</v>
      </c>
      <c r="AO25" s="9">
        <f t="shared" si="9"/>
        <v>1282036.0318906317</v>
      </c>
      <c r="AP25" s="9">
        <f t="shared" si="9"/>
        <v>1291651.3021298114</v>
      </c>
      <c r="AQ25" s="9">
        <f t="shared" si="9"/>
        <v>1301338.6868957849</v>
      </c>
      <c r="AR25" s="9">
        <f t="shared" si="9"/>
        <v>1311098.7270475035</v>
      </c>
      <c r="AS25" s="9">
        <f t="shared" si="9"/>
        <v>1320931.9675003598</v>
      </c>
      <c r="AT25" s="9">
        <f t="shared" si="9"/>
        <v>1330838.9572566124</v>
      </c>
      <c r="AU25" s="9">
        <f t="shared" si="9"/>
        <v>1340820.2494360371</v>
      </c>
    </row>
    <row r="26" spans="1:51">
      <c r="C26" t="s">
        <v>3</v>
      </c>
      <c r="E26" t="s">
        <v>4</v>
      </c>
      <c r="F26" s="8">
        <f>F25*0.75/100</f>
        <v>7402.6049999999996</v>
      </c>
      <c r="G26" s="8">
        <f t="shared" ref="G26:AU26" si="10">G25*0.75/100</f>
        <v>7458.1245374999999</v>
      </c>
      <c r="H26" s="8">
        <f t="shared" si="10"/>
        <v>7514.0604715312484</v>
      </c>
      <c r="I26" s="8">
        <f t="shared" si="10"/>
        <v>7570.415925067733</v>
      </c>
      <c r="J26" s="8">
        <f t="shared" si="10"/>
        <v>7627.1940445057444</v>
      </c>
      <c r="K26" s="8">
        <f t="shared" si="10"/>
        <v>7684.3979998395362</v>
      </c>
      <c r="L26" s="8">
        <f t="shared" si="10"/>
        <v>7742.0309848383322</v>
      </c>
      <c r="M26" s="8">
        <f t="shared" si="10"/>
        <v>7800.0962172246209</v>
      </c>
      <c r="N26" s="8">
        <f t="shared" si="10"/>
        <v>7858.5969388538042</v>
      </c>
      <c r="O26" s="8">
        <f t="shared" si="10"/>
        <v>7917.536415895207</v>
      </c>
      <c r="P26" s="8">
        <f t="shared" si="10"/>
        <v>7976.9179390144209</v>
      </c>
      <c r="Q26" s="8">
        <f t="shared" si="10"/>
        <v>8036.74482355703</v>
      </c>
      <c r="R26" s="8">
        <f t="shared" si="10"/>
        <v>8097.0204097337064</v>
      </c>
      <c r="S26" s="8">
        <f t="shared" si="10"/>
        <v>8157.7480628067096</v>
      </c>
      <c r="T26" s="8">
        <f t="shared" si="10"/>
        <v>8218.9311732777605</v>
      </c>
      <c r="U26" s="8">
        <f t="shared" si="10"/>
        <v>8280.5731570773423</v>
      </c>
      <c r="V26" s="8">
        <f t="shared" si="10"/>
        <v>8342.6774557554218</v>
      </c>
      <c r="W26" s="8">
        <f t="shared" si="10"/>
        <v>8405.2475366735907</v>
      </c>
      <c r="X26" s="8">
        <f t="shared" si="10"/>
        <v>8468.2868931986413</v>
      </c>
      <c r="Y26" s="8">
        <f t="shared" si="10"/>
        <v>8531.7990448976307</v>
      </c>
      <c r="Z26" s="8">
        <f t="shared" si="10"/>
        <v>8595.7875377343626</v>
      </c>
      <c r="AA26" s="8">
        <f t="shared" si="10"/>
        <v>8660.2559442673719</v>
      </c>
      <c r="AB26" s="8">
        <f t="shared" si="10"/>
        <v>8725.2078638493767</v>
      </c>
      <c r="AC26" s="8">
        <f t="shared" si="10"/>
        <v>8790.6469228282458</v>
      </c>
      <c r="AD26" s="8">
        <f t="shared" si="10"/>
        <v>8856.5767747494574</v>
      </c>
      <c r="AE26" s="8">
        <f t="shared" si="10"/>
        <v>8923.0011005600791</v>
      </c>
      <c r="AF26" s="8">
        <f t="shared" si="10"/>
        <v>8989.9236088142807</v>
      </c>
      <c r="AG26" s="8">
        <f t="shared" si="10"/>
        <v>9057.3480358803863</v>
      </c>
      <c r="AH26" s="8">
        <f t="shared" si="10"/>
        <v>9125.2781461494906</v>
      </c>
      <c r="AI26" s="8">
        <f t="shared" si="10"/>
        <v>9193.71773224561</v>
      </c>
      <c r="AJ26" s="8">
        <f t="shared" si="10"/>
        <v>9262.6706152374536</v>
      </c>
      <c r="AK26" s="8">
        <f t="shared" si="10"/>
        <v>9332.1406448517337</v>
      </c>
      <c r="AL26" s="8">
        <f t="shared" si="10"/>
        <v>9402.1316996881233</v>
      </c>
      <c r="AM26" s="8">
        <f t="shared" si="10"/>
        <v>9472.6476874357832</v>
      </c>
      <c r="AN26" s="8">
        <f t="shared" si="10"/>
        <v>9543.6925450915514</v>
      </c>
      <c r="AO26" s="8">
        <f t="shared" si="10"/>
        <v>9615.2702391797375</v>
      </c>
      <c r="AP26" s="8">
        <f t="shared" si="10"/>
        <v>9687.3847659735839</v>
      </c>
      <c r="AQ26" s="8">
        <f t="shared" si="10"/>
        <v>9760.0401517183873</v>
      </c>
      <c r="AR26" s="8">
        <f t="shared" si="10"/>
        <v>9833.2404528562765</v>
      </c>
      <c r="AS26" s="8">
        <f t="shared" si="10"/>
        <v>9906.9897562526985</v>
      </c>
      <c r="AT26" s="8">
        <f t="shared" si="10"/>
        <v>9981.2921794245922</v>
      </c>
      <c r="AU26" s="8">
        <f t="shared" si="10"/>
        <v>10056.151870770278</v>
      </c>
    </row>
    <row r="27" spans="1:51">
      <c r="C27" t="s">
        <v>5</v>
      </c>
      <c r="E27" t="s">
        <v>6</v>
      </c>
      <c r="F27" s="8">
        <f>F26/3</f>
        <v>2467.5349999999999</v>
      </c>
      <c r="G27" s="8">
        <f t="shared" ref="G27:AU27" si="11">G26/3</f>
        <v>2486.0415125</v>
      </c>
      <c r="H27" s="8">
        <f t="shared" si="11"/>
        <v>2504.6868238437496</v>
      </c>
      <c r="I27" s="8">
        <f t="shared" si="11"/>
        <v>2523.4719750225777</v>
      </c>
      <c r="J27" s="8">
        <f t="shared" si="11"/>
        <v>2542.398014835248</v>
      </c>
      <c r="K27" s="8">
        <f t="shared" si="11"/>
        <v>2561.4659999465121</v>
      </c>
      <c r="L27" s="8">
        <f t="shared" si="11"/>
        <v>2580.6769949461109</v>
      </c>
      <c r="M27" s="8">
        <f t="shared" si="11"/>
        <v>2600.0320724082071</v>
      </c>
      <c r="N27" s="8">
        <f t="shared" si="11"/>
        <v>2619.5323129512681</v>
      </c>
      <c r="O27" s="8">
        <f t="shared" si="11"/>
        <v>2639.1788052984025</v>
      </c>
      <c r="P27" s="8">
        <f t="shared" si="11"/>
        <v>2658.9726463381403</v>
      </c>
      <c r="Q27" s="8">
        <f t="shared" si="11"/>
        <v>2678.9149411856765</v>
      </c>
      <c r="R27" s="8">
        <f t="shared" si="11"/>
        <v>2699.0068032445688</v>
      </c>
      <c r="S27" s="8">
        <f t="shared" si="11"/>
        <v>2719.2493542689031</v>
      </c>
      <c r="T27" s="8">
        <f t="shared" si="11"/>
        <v>2739.64372442592</v>
      </c>
      <c r="U27" s="8">
        <f t="shared" si="11"/>
        <v>2760.1910523591141</v>
      </c>
      <c r="V27" s="8">
        <f t="shared" si="11"/>
        <v>2780.8924852518071</v>
      </c>
      <c r="W27" s="8">
        <f t="shared" si="11"/>
        <v>2801.7491788911971</v>
      </c>
      <c r="X27" s="8">
        <f t="shared" si="11"/>
        <v>2822.7622977328806</v>
      </c>
      <c r="Y27" s="8">
        <f t="shared" si="11"/>
        <v>2843.9330149658767</v>
      </c>
      <c r="Z27" s="8">
        <f t="shared" si="11"/>
        <v>2865.262512578121</v>
      </c>
      <c r="AA27" s="8">
        <f t="shared" si="11"/>
        <v>2886.7519814224574</v>
      </c>
      <c r="AB27" s="8">
        <f t="shared" si="11"/>
        <v>2908.4026212831254</v>
      </c>
      <c r="AC27" s="8">
        <f t="shared" si="11"/>
        <v>2930.2156409427485</v>
      </c>
      <c r="AD27" s="8">
        <f t="shared" si="11"/>
        <v>2952.1922582498191</v>
      </c>
      <c r="AE27" s="8">
        <f t="shared" si="11"/>
        <v>2974.333700186693</v>
      </c>
      <c r="AF27" s="8">
        <f t="shared" si="11"/>
        <v>2996.6412029380936</v>
      </c>
      <c r="AG27" s="8">
        <f t="shared" si="11"/>
        <v>3019.1160119601286</v>
      </c>
      <c r="AH27" s="8">
        <f t="shared" si="11"/>
        <v>3041.75938204983</v>
      </c>
      <c r="AI27" s="8">
        <f t="shared" si="11"/>
        <v>3064.5725774152033</v>
      </c>
      <c r="AJ27" s="8">
        <f t="shared" si="11"/>
        <v>3087.5568717458177</v>
      </c>
      <c r="AK27" s="8">
        <f t="shared" si="11"/>
        <v>3110.7135482839112</v>
      </c>
      <c r="AL27" s="8">
        <f t="shared" si="11"/>
        <v>3134.0438998960412</v>
      </c>
      <c r="AM27" s="8">
        <f t="shared" si="11"/>
        <v>3157.5492291452611</v>
      </c>
      <c r="AN27" s="8">
        <f t="shared" si="11"/>
        <v>3181.2308483638503</v>
      </c>
      <c r="AO27" s="8">
        <f t="shared" si="11"/>
        <v>3205.090079726579</v>
      </c>
      <c r="AP27" s="8">
        <f t="shared" si="11"/>
        <v>3229.1282553245278</v>
      </c>
      <c r="AQ27" s="8">
        <f t="shared" si="11"/>
        <v>3253.3467172394626</v>
      </c>
      <c r="AR27" s="8">
        <f t="shared" si="11"/>
        <v>3277.746817618759</v>
      </c>
      <c r="AS27" s="8">
        <f t="shared" si="11"/>
        <v>3302.3299187508997</v>
      </c>
      <c r="AT27" s="8">
        <f t="shared" si="11"/>
        <v>3327.0973931415306</v>
      </c>
      <c r="AU27" s="8">
        <f t="shared" si="11"/>
        <v>3352.0506235900925</v>
      </c>
    </row>
    <row r="29" spans="1:51">
      <c r="A29" s="15" t="s">
        <v>20</v>
      </c>
      <c r="B29" s="15"/>
      <c r="C29" s="15"/>
      <c r="D29" s="15"/>
      <c r="E29" s="15"/>
    </row>
    <row r="30" spans="1:51">
      <c r="A30" s="15"/>
      <c r="B30" s="15"/>
      <c r="C30" s="15"/>
      <c r="D30" s="15"/>
      <c r="E30" s="15"/>
    </row>
    <row r="32" spans="1:51">
      <c r="C32" s="5"/>
      <c r="D32" s="6" t="s">
        <v>7</v>
      </c>
      <c r="E32" s="5">
        <v>499.1</v>
      </c>
      <c r="F32" s="10">
        <f>$E32*F7</f>
        <v>82885537</v>
      </c>
      <c r="G32" s="10">
        <f t="shared" ref="G32:AU38" si="12">$E32*G7</f>
        <v>82885537</v>
      </c>
      <c r="H32" s="10">
        <f t="shared" si="12"/>
        <v>82885537</v>
      </c>
      <c r="I32" s="10">
        <f t="shared" si="12"/>
        <v>82885537</v>
      </c>
      <c r="J32" s="10">
        <f t="shared" si="12"/>
        <v>82885537</v>
      </c>
      <c r="K32" s="10">
        <f t="shared" si="12"/>
        <v>82885537</v>
      </c>
      <c r="L32" s="10">
        <f t="shared" si="12"/>
        <v>82885537</v>
      </c>
      <c r="M32" s="10">
        <f t="shared" si="12"/>
        <v>82885537</v>
      </c>
      <c r="N32" s="10">
        <f t="shared" si="12"/>
        <v>82885537</v>
      </c>
      <c r="O32" s="10">
        <f t="shared" si="12"/>
        <v>82885537</v>
      </c>
      <c r="P32" s="10">
        <f t="shared" si="12"/>
        <v>82885537</v>
      </c>
      <c r="Q32" s="10">
        <f t="shared" si="12"/>
        <v>82885537</v>
      </c>
      <c r="R32" s="10">
        <f t="shared" si="12"/>
        <v>82885537</v>
      </c>
      <c r="S32" s="10">
        <f t="shared" si="12"/>
        <v>82885537</v>
      </c>
      <c r="T32" s="10">
        <f t="shared" si="12"/>
        <v>82885537</v>
      </c>
      <c r="U32" s="10">
        <f t="shared" si="12"/>
        <v>82885537</v>
      </c>
      <c r="V32" s="10">
        <f t="shared" si="12"/>
        <v>82885537</v>
      </c>
      <c r="W32" s="10">
        <f t="shared" si="12"/>
        <v>82885537</v>
      </c>
      <c r="X32" s="10">
        <f t="shared" si="12"/>
        <v>82885537</v>
      </c>
      <c r="Y32" s="10">
        <f t="shared" si="12"/>
        <v>82885537</v>
      </c>
      <c r="Z32" s="10">
        <f t="shared" si="12"/>
        <v>82885537</v>
      </c>
      <c r="AA32" s="10">
        <f t="shared" si="12"/>
        <v>82885537</v>
      </c>
      <c r="AB32" s="10">
        <f t="shared" si="12"/>
        <v>82885537</v>
      </c>
      <c r="AC32" s="10">
        <f t="shared" si="12"/>
        <v>82885537</v>
      </c>
      <c r="AD32" s="10">
        <f t="shared" si="12"/>
        <v>82885537</v>
      </c>
      <c r="AE32" s="10">
        <f t="shared" si="12"/>
        <v>82885537</v>
      </c>
      <c r="AF32" s="10">
        <f t="shared" si="12"/>
        <v>82885537</v>
      </c>
      <c r="AG32" s="10">
        <f t="shared" si="12"/>
        <v>82885537</v>
      </c>
      <c r="AH32" s="10">
        <f t="shared" si="12"/>
        <v>82885537</v>
      </c>
      <c r="AI32" s="10">
        <f t="shared" si="12"/>
        <v>82885537</v>
      </c>
      <c r="AJ32" s="10">
        <f t="shared" si="12"/>
        <v>82885537</v>
      </c>
      <c r="AK32" s="10">
        <f t="shared" si="12"/>
        <v>82885537</v>
      </c>
      <c r="AL32" s="10">
        <f t="shared" si="12"/>
        <v>82885537</v>
      </c>
      <c r="AM32" s="10">
        <f t="shared" si="12"/>
        <v>82885537</v>
      </c>
      <c r="AN32" s="10">
        <f t="shared" si="12"/>
        <v>82885537</v>
      </c>
      <c r="AO32" s="10">
        <f t="shared" si="12"/>
        <v>82885537</v>
      </c>
      <c r="AP32" s="10">
        <f t="shared" si="12"/>
        <v>82885537</v>
      </c>
      <c r="AQ32" s="10">
        <f t="shared" si="12"/>
        <v>82885537</v>
      </c>
      <c r="AR32" s="10">
        <f t="shared" si="12"/>
        <v>82885537</v>
      </c>
      <c r="AS32" s="10">
        <f t="shared" si="12"/>
        <v>82885537</v>
      </c>
      <c r="AT32" s="10">
        <f t="shared" si="12"/>
        <v>82885537</v>
      </c>
      <c r="AU32" s="10">
        <f t="shared" si="12"/>
        <v>82885537</v>
      </c>
    </row>
    <row r="33" spans="3:47">
      <c r="C33" s="5"/>
      <c r="D33" s="6" t="s">
        <v>8</v>
      </c>
      <c r="E33" s="5">
        <v>397.3</v>
      </c>
      <c r="F33" s="10">
        <f t="shared" ref="F33:U49" si="13">$E33*F8</f>
        <v>30531710.400000002</v>
      </c>
      <c r="G33" s="10">
        <f t="shared" si="13"/>
        <v>30531710.400000002</v>
      </c>
      <c r="H33" s="10">
        <f t="shared" si="13"/>
        <v>30531710.400000002</v>
      </c>
      <c r="I33" s="10">
        <f t="shared" si="13"/>
        <v>30531710.400000002</v>
      </c>
      <c r="J33" s="10">
        <f t="shared" si="13"/>
        <v>30531710.400000002</v>
      </c>
      <c r="K33" s="10">
        <f t="shared" si="13"/>
        <v>30531710.400000002</v>
      </c>
      <c r="L33" s="10">
        <f t="shared" si="13"/>
        <v>30531710.400000002</v>
      </c>
      <c r="M33" s="10">
        <f t="shared" si="13"/>
        <v>30531710.400000002</v>
      </c>
      <c r="N33" s="10">
        <f t="shared" si="13"/>
        <v>30531710.400000002</v>
      </c>
      <c r="O33" s="10">
        <f t="shared" si="13"/>
        <v>30531710.400000002</v>
      </c>
      <c r="P33" s="10">
        <f t="shared" si="13"/>
        <v>30531710.400000002</v>
      </c>
      <c r="Q33" s="10">
        <f t="shared" si="13"/>
        <v>30531710.400000002</v>
      </c>
      <c r="R33" s="10">
        <f t="shared" si="13"/>
        <v>30531710.400000002</v>
      </c>
      <c r="S33" s="10">
        <f t="shared" si="13"/>
        <v>30531710.400000002</v>
      </c>
      <c r="T33" s="10">
        <f t="shared" si="13"/>
        <v>30531710.400000002</v>
      </c>
      <c r="U33" s="10">
        <f t="shared" si="13"/>
        <v>30531710.400000002</v>
      </c>
      <c r="V33" s="10">
        <f t="shared" si="12"/>
        <v>30531710.400000002</v>
      </c>
      <c r="W33" s="10">
        <f t="shared" si="12"/>
        <v>30531710.400000002</v>
      </c>
      <c r="X33" s="10">
        <f t="shared" si="12"/>
        <v>30531710.400000002</v>
      </c>
      <c r="Y33" s="10">
        <f t="shared" si="12"/>
        <v>30531710.400000002</v>
      </c>
      <c r="Z33" s="10">
        <f t="shared" si="12"/>
        <v>30531710.400000002</v>
      </c>
      <c r="AA33" s="10">
        <f t="shared" si="12"/>
        <v>30531710.400000002</v>
      </c>
      <c r="AB33" s="10">
        <f t="shared" si="12"/>
        <v>30531710.400000002</v>
      </c>
      <c r="AC33" s="10">
        <f t="shared" si="12"/>
        <v>30531710.400000002</v>
      </c>
      <c r="AD33" s="10">
        <f t="shared" si="12"/>
        <v>30531710.400000002</v>
      </c>
      <c r="AE33" s="10">
        <f t="shared" si="12"/>
        <v>30531710.400000002</v>
      </c>
      <c r="AF33" s="10">
        <f t="shared" si="12"/>
        <v>30531710.400000002</v>
      </c>
      <c r="AG33" s="10">
        <f t="shared" si="12"/>
        <v>30531710.400000002</v>
      </c>
      <c r="AH33" s="10">
        <f t="shared" si="12"/>
        <v>30531710.400000002</v>
      </c>
      <c r="AI33" s="10">
        <f t="shared" si="12"/>
        <v>30531710.400000002</v>
      </c>
      <c r="AJ33" s="10">
        <f t="shared" si="12"/>
        <v>30531710.400000002</v>
      </c>
      <c r="AK33" s="10">
        <f t="shared" si="12"/>
        <v>30531710.400000002</v>
      </c>
      <c r="AL33" s="10">
        <f t="shared" si="12"/>
        <v>30531710.400000002</v>
      </c>
      <c r="AM33" s="10">
        <f t="shared" si="12"/>
        <v>30531710.400000002</v>
      </c>
      <c r="AN33" s="10">
        <f t="shared" si="12"/>
        <v>30531710.400000002</v>
      </c>
      <c r="AO33" s="10">
        <f t="shared" si="12"/>
        <v>30531710.400000002</v>
      </c>
      <c r="AP33" s="10">
        <f t="shared" si="12"/>
        <v>30531710.400000002</v>
      </c>
      <c r="AQ33" s="10">
        <f t="shared" si="12"/>
        <v>30531710.400000002</v>
      </c>
      <c r="AR33" s="10">
        <f t="shared" si="12"/>
        <v>30531710.400000002</v>
      </c>
      <c r="AS33" s="10">
        <f t="shared" si="12"/>
        <v>30531710.400000002</v>
      </c>
      <c r="AT33" s="10">
        <f t="shared" si="12"/>
        <v>30531710.400000002</v>
      </c>
      <c r="AU33" s="10">
        <f t="shared" si="12"/>
        <v>30531710.400000002</v>
      </c>
    </row>
    <row r="34" spans="3:47">
      <c r="C34" s="5"/>
      <c r="D34" s="6" t="s">
        <v>9</v>
      </c>
      <c r="E34" s="5">
        <v>359.6</v>
      </c>
      <c r="F34" s="10">
        <f t="shared" si="13"/>
        <v>33352900.000000004</v>
      </c>
      <c r="G34" s="10">
        <f t="shared" si="12"/>
        <v>33352900.000000004</v>
      </c>
      <c r="H34" s="10">
        <f t="shared" si="12"/>
        <v>33352900.000000004</v>
      </c>
      <c r="I34" s="10">
        <f t="shared" si="12"/>
        <v>33352900.000000004</v>
      </c>
      <c r="J34" s="10">
        <f t="shared" si="12"/>
        <v>33352900.000000004</v>
      </c>
      <c r="K34" s="10">
        <f t="shared" si="12"/>
        <v>33352900.000000004</v>
      </c>
      <c r="L34" s="10">
        <f t="shared" si="12"/>
        <v>33352900.000000004</v>
      </c>
      <c r="M34" s="10">
        <f t="shared" si="12"/>
        <v>33352900.000000004</v>
      </c>
      <c r="N34" s="10">
        <f t="shared" si="12"/>
        <v>33352900.000000004</v>
      </c>
      <c r="O34" s="10">
        <f t="shared" si="12"/>
        <v>33352900.000000004</v>
      </c>
      <c r="P34" s="10">
        <f t="shared" si="12"/>
        <v>33352900.000000004</v>
      </c>
      <c r="Q34" s="10">
        <f t="shared" si="12"/>
        <v>33352900.000000004</v>
      </c>
      <c r="R34" s="10">
        <f t="shared" si="12"/>
        <v>33352900.000000004</v>
      </c>
      <c r="S34" s="10">
        <f t="shared" si="12"/>
        <v>33352900.000000004</v>
      </c>
      <c r="T34" s="10">
        <f t="shared" si="12"/>
        <v>33352900.000000004</v>
      </c>
      <c r="U34" s="10">
        <f t="shared" si="12"/>
        <v>33352900.000000004</v>
      </c>
      <c r="V34" s="10">
        <f t="shared" si="12"/>
        <v>33352900.000000004</v>
      </c>
      <c r="W34" s="10">
        <f t="shared" si="12"/>
        <v>33352900.000000004</v>
      </c>
      <c r="X34" s="10">
        <f t="shared" si="12"/>
        <v>33352900.000000004</v>
      </c>
      <c r="Y34" s="10">
        <f t="shared" si="12"/>
        <v>33352900.000000004</v>
      </c>
      <c r="Z34" s="10">
        <f t="shared" si="12"/>
        <v>33352900.000000004</v>
      </c>
      <c r="AA34" s="10">
        <f t="shared" si="12"/>
        <v>33352900.000000004</v>
      </c>
      <c r="AB34" s="10">
        <f t="shared" si="12"/>
        <v>33352900.000000004</v>
      </c>
      <c r="AC34" s="10">
        <f t="shared" si="12"/>
        <v>33352900.000000004</v>
      </c>
      <c r="AD34" s="10">
        <f t="shared" si="12"/>
        <v>33352900.000000004</v>
      </c>
      <c r="AE34" s="10">
        <f t="shared" si="12"/>
        <v>33352900.000000004</v>
      </c>
      <c r="AF34" s="10">
        <f t="shared" si="12"/>
        <v>33352900.000000004</v>
      </c>
      <c r="AG34" s="10">
        <f t="shared" si="12"/>
        <v>33352900.000000004</v>
      </c>
      <c r="AH34" s="10">
        <f t="shared" si="12"/>
        <v>33352900.000000004</v>
      </c>
      <c r="AI34" s="10">
        <f t="shared" si="12"/>
        <v>33352900.000000004</v>
      </c>
      <c r="AJ34" s="10">
        <f t="shared" si="12"/>
        <v>33352900.000000004</v>
      </c>
      <c r="AK34" s="10">
        <f t="shared" si="12"/>
        <v>33352900.000000004</v>
      </c>
      <c r="AL34" s="10">
        <f t="shared" si="12"/>
        <v>33352900.000000004</v>
      </c>
      <c r="AM34" s="10">
        <f t="shared" si="12"/>
        <v>33352900.000000004</v>
      </c>
      <c r="AN34" s="10">
        <f t="shared" si="12"/>
        <v>33352900.000000004</v>
      </c>
      <c r="AO34" s="10">
        <f t="shared" si="12"/>
        <v>33352900.000000004</v>
      </c>
      <c r="AP34" s="10">
        <f t="shared" si="12"/>
        <v>33352900.000000004</v>
      </c>
      <c r="AQ34" s="10">
        <f t="shared" si="12"/>
        <v>33352900.000000004</v>
      </c>
      <c r="AR34" s="10">
        <f t="shared" si="12"/>
        <v>33352900.000000004</v>
      </c>
      <c r="AS34" s="10">
        <f t="shared" si="12"/>
        <v>33352900.000000004</v>
      </c>
      <c r="AT34" s="10">
        <f t="shared" si="12"/>
        <v>33352900.000000004</v>
      </c>
      <c r="AU34" s="10">
        <f t="shared" si="12"/>
        <v>33352900.000000004</v>
      </c>
    </row>
    <row r="35" spans="3:47">
      <c r="C35" s="5" t="s">
        <v>0</v>
      </c>
      <c r="D35" s="6" t="s">
        <v>10</v>
      </c>
      <c r="E35" s="5">
        <v>210.5</v>
      </c>
      <c r="F35" s="10">
        <f t="shared" si="13"/>
        <v>11216071.5</v>
      </c>
      <c r="G35" s="10">
        <f t="shared" si="12"/>
        <v>11216071.5</v>
      </c>
      <c r="H35" s="10">
        <f t="shared" si="12"/>
        <v>11216071.5</v>
      </c>
      <c r="I35" s="10">
        <f t="shared" si="12"/>
        <v>11216071.5</v>
      </c>
      <c r="J35" s="10">
        <f t="shared" si="12"/>
        <v>11216071.5</v>
      </c>
      <c r="K35" s="10">
        <f t="shared" si="12"/>
        <v>11216071.5</v>
      </c>
      <c r="L35" s="10">
        <f t="shared" si="12"/>
        <v>11216071.5</v>
      </c>
      <c r="M35" s="10">
        <f t="shared" si="12"/>
        <v>11216071.5</v>
      </c>
      <c r="N35" s="10">
        <f t="shared" si="12"/>
        <v>11216071.5</v>
      </c>
      <c r="O35" s="10">
        <f t="shared" si="12"/>
        <v>11216071.5</v>
      </c>
      <c r="P35" s="10">
        <f t="shared" si="12"/>
        <v>11216071.5</v>
      </c>
      <c r="Q35" s="10">
        <f t="shared" si="12"/>
        <v>11216071.5</v>
      </c>
      <c r="R35" s="10">
        <f t="shared" si="12"/>
        <v>11216071.5</v>
      </c>
      <c r="S35" s="10">
        <f t="shared" si="12"/>
        <v>11216071.5</v>
      </c>
      <c r="T35" s="10">
        <f t="shared" si="12"/>
        <v>11216071.5</v>
      </c>
      <c r="U35" s="10">
        <f t="shared" si="12"/>
        <v>11216071.5</v>
      </c>
      <c r="V35" s="10">
        <f t="shared" si="12"/>
        <v>11216071.5</v>
      </c>
      <c r="W35" s="10">
        <f t="shared" si="12"/>
        <v>11216071.5</v>
      </c>
      <c r="X35" s="10">
        <f t="shared" si="12"/>
        <v>11216071.5</v>
      </c>
      <c r="Y35" s="10">
        <f t="shared" si="12"/>
        <v>11216071.5</v>
      </c>
      <c r="Z35" s="10">
        <f t="shared" si="12"/>
        <v>11216071.5</v>
      </c>
      <c r="AA35" s="10">
        <f t="shared" si="12"/>
        <v>11216071.5</v>
      </c>
      <c r="AB35" s="10">
        <f t="shared" si="12"/>
        <v>11216071.5</v>
      </c>
      <c r="AC35" s="10">
        <f t="shared" si="12"/>
        <v>11216071.5</v>
      </c>
      <c r="AD35" s="10">
        <f t="shared" si="12"/>
        <v>11216071.5</v>
      </c>
      <c r="AE35" s="10">
        <f t="shared" si="12"/>
        <v>11216071.5</v>
      </c>
      <c r="AF35" s="10">
        <f t="shared" si="12"/>
        <v>11216071.5</v>
      </c>
      <c r="AG35" s="10">
        <f t="shared" si="12"/>
        <v>11216071.5</v>
      </c>
      <c r="AH35" s="10">
        <f t="shared" si="12"/>
        <v>11216071.5</v>
      </c>
      <c r="AI35" s="10">
        <f t="shared" si="12"/>
        <v>11216071.5</v>
      </c>
      <c r="AJ35" s="10">
        <f t="shared" si="12"/>
        <v>11216071.5</v>
      </c>
      <c r="AK35" s="10">
        <f t="shared" si="12"/>
        <v>11216071.5</v>
      </c>
      <c r="AL35" s="10">
        <f t="shared" si="12"/>
        <v>11216071.5</v>
      </c>
      <c r="AM35" s="10">
        <f t="shared" si="12"/>
        <v>11216071.5</v>
      </c>
      <c r="AN35" s="10">
        <f t="shared" si="12"/>
        <v>11216071.5</v>
      </c>
      <c r="AO35" s="10">
        <f t="shared" si="12"/>
        <v>11216071.5</v>
      </c>
      <c r="AP35" s="10">
        <f t="shared" si="12"/>
        <v>11216071.5</v>
      </c>
      <c r="AQ35" s="10">
        <f t="shared" si="12"/>
        <v>11216071.5</v>
      </c>
      <c r="AR35" s="10">
        <f t="shared" si="12"/>
        <v>11216071.5</v>
      </c>
      <c r="AS35" s="10">
        <f t="shared" si="12"/>
        <v>11216071.5</v>
      </c>
      <c r="AT35" s="10">
        <f t="shared" si="12"/>
        <v>11216071.5</v>
      </c>
      <c r="AU35" s="10">
        <f t="shared" si="12"/>
        <v>11216071.5</v>
      </c>
    </row>
    <row r="36" spans="3:47">
      <c r="C36" s="5"/>
      <c r="D36" s="6" t="s">
        <v>11</v>
      </c>
      <c r="E36" s="5">
        <v>179.3</v>
      </c>
      <c r="F36" s="10">
        <f t="shared" si="13"/>
        <v>3592634.1</v>
      </c>
      <c r="G36" s="10">
        <f t="shared" si="12"/>
        <v>4035063.1255000001</v>
      </c>
      <c r="H36" s="10">
        <f t="shared" si="12"/>
        <v>4480810.3686912507</v>
      </c>
      <c r="I36" s="10">
        <f t="shared" si="12"/>
        <v>4929900.7162064342</v>
      </c>
      <c r="J36" s="10">
        <f t="shared" si="12"/>
        <v>5382359.2413279824</v>
      </c>
      <c r="K36" s="10">
        <f t="shared" si="12"/>
        <v>5838211.2053879425</v>
      </c>
      <c r="L36" s="10">
        <f t="shared" si="12"/>
        <v>6297482.0591783533</v>
      </c>
      <c r="M36" s="10">
        <f t="shared" si="12"/>
        <v>6760197.4443721902</v>
      </c>
      <c r="N36" s="10">
        <f t="shared" si="12"/>
        <v>7226383.1949549811</v>
      </c>
      <c r="O36" s="10">
        <f t="shared" si="12"/>
        <v>7696065.3386671441</v>
      </c>
      <c r="P36" s="10">
        <f t="shared" si="12"/>
        <v>8169270.0984571483</v>
      </c>
      <c r="Q36" s="10">
        <f t="shared" si="12"/>
        <v>8169270.0984571483</v>
      </c>
      <c r="R36" s="10">
        <f t="shared" si="12"/>
        <v>8169270.0984571483</v>
      </c>
      <c r="S36" s="10">
        <f t="shared" si="12"/>
        <v>8169270.0984571483</v>
      </c>
      <c r="T36" s="10">
        <f t="shared" si="12"/>
        <v>8169270.0984571483</v>
      </c>
      <c r="U36" s="10">
        <f t="shared" si="12"/>
        <v>8169270.0984571483</v>
      </c>
      <c r="V36" s="10">
        <f t="shared" si="12"/>
        <v>8169270.0984571483</v>
      </c>
      <c r="W36" s="10">
        <f t="shared" si="12"/>
        <v>8169270.0984571483</v>
      </c>
      <c r="X36" s="10">
        <f t="shared" si="12"/>
        <v>8169270.0984571483</v>
      </c>
      <c r="Y36" s="10">
        <f t="shared" si="12"/>
        <v>8169270.0984571483</v>
      </c>
      <c r="Z36" s="10">
        <f t="shared" si="12"/>
        <v>8169270.0984571483</v>
      </c>
      <c r="AA36" s="10">
        <f t="shared" si="12"/>
        <v>8169270.0984571483</v>
      </c>
      <c r="AB36" s="10">
        <f t="shared" si="12"/>
        <v>8169270.0984571483</v>
      </c>
      <c r="AC36" s="10">
        <f t="shared" si="12"/>
        <v>8169270.0984571483</v>
      </c>
      <c r="AD36" s="10">
        <f t="shared" si="12"/>
        <v>8169270.0984571483</v>
      </c>
      <c r="AE36" s="10">
        <f t="shared" si="12"/>
        <v>8169270.0984571483</v>
      </c>
      <c r="AF36" s="10">
        <f t="shared" si="12"/>
        <v>8169270.0984571483</v>
      </c>
      <c r="AG36" s="10">
        <f t="shared" si="12"/>
        <v>8169270.0984571483</v>
      </c>
      <c r="AH36" s="10">
        <f t="shared" si="12"/>
        <v>8169270.0984571483</v>
      </c>
      <c r="AI36" s="10">
        <f t="shared" si="12"/>
        <v>8169270.0984571483</v>
      </c>
      <c r="AJ36" s="10">
        <f t="shared" si="12"/>
        <v>8169270.0984571483</v>
      </c>
      <c r="AK36" s="10">
        <f t="shared" si="12"/>
        <v>8169270.0984571483</v>
      </c>
      <c r="AL36" s="10">
        <f t="shared" si="12"/>
        <v>8169270.0984571483</v>
      </c>
      <c r="AM36" s="10">
        <f t="shared" si="12"/>
        <v>8169270.0984571483</v>
      </c>
      <c r="AN36" s="10">
        <f t="shared" si="12"/>
        <v>8169270.0984571483</v>
      </c>
      <c r="AO36" s="10">
        <f t="shared" si="12"/>
        <v>8169270.0984571483</v>
      </c>
      <c r="AP36" s="10">
        <f t="shared" si="12"/>
        <v>8169270.0984571483</v>
      </c>
      <c r="AQ36" s="10">
        <f t="shared" si="12"/>
        <v>8169270.0984571483</v>
      </c>
      <c r="AR36" s="10">
        <f t="shared" si="12"/>
        <v>8169270.0984571483</v>
      </c>
      <c r="AS36" s="10">
        <f t="shared" si="12"/>
        <v>8169270.0984571483</v>
      </c>
      <c r="AT36" s="10">
        <f t="shared" si="12"/>
        <v>8169270.0984571483</v>
      </c>
      <c r="AU36" s="10">
        <f t="shared" si="12"/>
        <v>8169270.0984571483</v>
      </c>
    </row>
    <row r="37" spans="3:47">
      <c r="C37" s="5"/>
      <c r="D37" s="6" t="s">
        <v>12</v>
      </c>
      <c r="E37" s="5">
        <v>15</v>
      </c>
      <c r="F37" s="10">
        <f t="shared" si="13"/>
        <v>0</v>
      </c>
      <c r="G37" s="10">
        <f t="shared" si="12"/>
        <v>0</v>
      </c>
      <c r="H37" s="10">
        <f t="shared" si="12"/>
        <v>0</v>
      </c>
      <c r="I37" s="10">
        <f t="shared" si="12"/>
        <v>0</v>
      </c>
      <c r="J37" s="10">
        <f t="shared" si="12"/>
        <v>0</v>
      </c>
      <c r="K37" s="10">
        <f t="shared" si="12"/>
        <v>0</v>
      </c>
      <c r="L37" s="10">
        <f t="shared" si="12"/>
        <v>0</v>
      </c>
      <c r="M37" s="10">
        <f t="shared" si="12"/>
        <v>0</v>
      </c>
      <c r="N37" s="10">
        <f t="shared" si="12"/>
        <v>0</v>
      </c>
      <c r="O37" s="10">
        <f t="shared" si="12"/>
        <v>0</v>
      </c>
      <c r="P37" s="10">
        <f t="shared" si="12"/>
        <v>0</v>
      </c>
      <c r="Q37" s="10">
        <f t="shared" si="12"/>
        <v>39884.589695072107</v>
      </c>
      <c r="R37" s="10">
        <f t="shared" si="12"/>
        <v>80068.313812857261</v>
      </c>
      <c r="S37" s="10">
        <f t="shared" si="12"/>
        <v>120553.41586152579</v>
      </c>
      <c r="T37" s="10">
        <f t="shared" si="12"/>
        <v>161342.15617555933</v>
      </c>
      <c r="U37" s="10">
        <f t="shared" si="12"/>
        <v>202436.81204194811</v>
      </c>
      <c r="V37" s="10">
        <f t="shared" si="12"/>
        <v>243839.67782733485</v>
      </c>
      <c r="W37" s="10">
        <f t="shared" si="12"/>
        <v>285553.06510611193</v>
      </c>
      <c r="X37" s="10">
        <f t="shared" si="12"/>
        <v>327579.3027894799</v>
      </c>
      <c r="Y37" s="10">
        <f t="shared" si="12"/>
        <v>369920.7372554731</v>
      </c>
      <c r="Z37" s="10">
        <f t="shared" si="12"/>
        <v>412579.73247996124</v>
      </c>
      <c r="AA37" s="10">
        <f t="shared" si="12"/>
        <v>455558.67016863305</v>
      </c>
      <c r="AB37" s="10">
        <f t="shared" si="12"/>
        <v>498859.9498899699</v>
      </c>
      <c r="AC37" s="10">
        <f t="shared" si="12"/>
        <v>542485.98920921667</v>
      </c>
      <c r="AD37" s="10">
        <f t="shared" si="12"/>
        <v>586439.22382335796</v>
      </c>
      <c r="AE37" s="10">
        <f t="shared" si="12"/>
        <v>630722.10769710515</v>
      </c>
      <c r="AF37" s="10">
        <f t="shared" si="12"/>
        <v>675337.11319990549</v>
      </c>
      <c r="AG37" s="10">
        <f t="shared" si="12"/>
        <v>720286.73124397697</v>
      </c>
      <c r="AH37" s="10">
        <f t="shared" si="12"/>
        <v>765573.4714233788</v>
      </c>
      <c r="AI37" s="10">
        <f t="shared" si="12"/>
        <v>811199.86215412628</v>
      </c>
      <c r="AJ37" s="10">
        <f t="shared" si="12"/>
        <v>857168.45081535424</v>
      </c>
      <c r="AK37" s="10">
        <f t="shared" si="12"/>
        <v>903481.80389154155</v>
      </c>
      <c r="AL37" s="10">
        <f t="shared" si="12"/>
        <v>950142.50711580028</v>
      </c>
      <c r="AM37" s="10">
        <f t="shared" si="12"/>
        <v>997153.16561424092</v>
      </c>
      <c r="AN37" s="10">
        <f t="shared" si="12"/>
        <v>1044516.4040514199</v>
      </c>
      <c r="AO37" s="10">
        <f t="shared" si="12"/>
        <v>1092234.8667768778</v>
      </c>
      <c r="AP37" s="10">
        <f t="shared" si="12"/>
        <v>1140311.2179727764</v>
      </c>
      <c r="AQ37" s="10">
        <f t="shared" si="12"/>
        <v>1188748.1418026444</v>
      </c>
      <c r="AR37" s="10">
        <f t="shared" si="12"/>
        <v>1237548.3425612361</v>
      </c>
      <c r="AS37" s="10">
        <f t="shared" si="12"/>
        <v>1286714.5448255173</v>
      </c>
      <c r="AT37" s="10">
        <f t="shared" si="12"/>
        <v>1336249.4936067809</v>
      </c>
      <c r="AU37" s="10">
        <f t="shared" si="12"/>
        <v>1386155.9545039039</v>
      </c>
    </row>
    <row r="38" spans="3:47">
      <c r="C38" s="5"/>
      <c r="D38" s="6" t="s">
        <v>7</v>
      </c>
      <c r="E38" s="5">
        <v>432.4</v>
      </c>
      <c r="F38" s="10">
        <f t="shared" si="13"/>
        <v>87556676</v>
      </c>
      <c r="G38" s="10">
        <f t="shared" si="12"/>
        <v>87556676</v>
      </c>
      <c r="H38" s="10">
        <f t="shared" si="12"/>
        <v>87556676</v>
      </c>
      <c r="I38" s="10">
        <f t="shared" si="12"/>
        <v>87556676</v>
      </c>
      <c r="J38" s="10">
        <f t="shared" si="12"/>
        <v>87556676</v>
      </c>
      <c r="K38" s="10">
        <f t="shared" si="12"/>
        <v>87556676</v>
      </c>
      <c r="L38" s="10">
        <f t="shared" si="12"/>
        <v>87556676</v>
      </c>
      <c r="M38" s="10">
        <f t="shared" si="12"/>
        <v>87556676</v>
      </c>
      <c r="N38" s="10">
        <f t="shared" si="12"/>
        <v>87556676</v>
      </c>
      <c r="O38" s="10">
        <f t="shared" si="12"/>
        <v>87556676</v>
      </c>
      <c r="P38" s="10">
        <f t="shared" si="12"/>
        <v>87556676</v>
      </c>
      <c r="Q38" s="10">
        <f t="shared" si="12"/>
        <v>87556676</v>
      </c>
      <c r="R38" s="10">
        <f t="shared" si="12"/>
        <v>87556676</v>
      </c>
      <c r="S38" s="10">
        <f t="shared" si="12"/>
        <v>87556676</v>
      </c>
      <c r="T38" s="10">
        <f t="shared" si="12"/>
        <v>87556676</v>
      </c>
      <c r="U38" s="10">
        <f t="shared" si="12"/>
        <v>87556676</v>
      </c>
      <c r="V38" s="10">
        <f t="shared" si="12"/>
        <v>87556676</v>
      </c>
      <c r="W38" s="10">
        <f t="shared" si="12"/>
        <v>87556676</v>
      </c>
      <c r="X38" s="10">
        <f t="shared" si="12"/>
        <v>87556676</v>
      </c>
      <c r="Y38" s="10">
        <f t="shared" si="12"/>
        <v>87556676</v>
      </c>
      <c r="Z38" s="10">
        <f t="shared" si="12"/>
        <v>87556676</v>
      </c>
      <c r="AA38" s="10">
        <f t="shared" si="12"/>
        <v>87556676</v>
      </c>
      <c r="AB38" s="10">
        <f t="shared" si="12"/>
        <v>87556676</v>
      </c>
      <c r="AC38" s="10">
        <f t="shared" si="12"/>
        <v>87556676</v>
      </c>
      <c r="AD38" s="10">
        <f t="shared" si="12"/>
        <v>87556676</v>
      </c>
      <c r="AE38" s="10">
        <f t="shared" ref="G38:AU44" si="14">$E38*AE13</f>
        <v>87556676</v>
      </c>
      <c r="AF38" s="10">
        <f t="shared" si="14"/>
        <v>87556676</v>
      </c>
      <c r="AG38" s="10">
        <f t="shared" si="14"/>
        <v>87556676</v>
      </c>
      <c r="AH38" s="10">
        <f t="shared" si="14"/>
        <v>87556676</v>
      </c>
      <c r="AI38" s="10">
        <f t="shared" si="14"/>
        <v>87556676</v>
      </c>
      <c r="AJ38" s="10">
        <f t="shared" si="14"/>
        <v>87556676</v>
      </c>
      <c r="AK38" s="10">
        <f t="shared" si="14"/>
        <v>87556676</v>
      </c>
      <c r="AL38" s="10">
        <f t="shared" si="14"/>
        <v>87556676</v>
      </c>
      <c r="AM38" s="10">
        <f t="shared" si="14"/>
        <v>87556676</v>
      </c>
      <c r="AN38" s="10">
        <f t="shared" si="14"/>
        <v>87556676</v>
      </c>
      <c r="AO38" s="10">
        <f t="shared" si="14"/>
        <v>87556676</v>
      </c>
      <c r="AP38" s="10">
        <f t="shared" si="14"/>
        <v>87556676</v>
      </c>
      <c r="AQ38" s="10">
        <f t="shared" si="14"/>
        <v>87556676</v>
      </c>
      <c r="AR38" s="10">
        <f t="shared" si="14"/>
        <v>87556676</v>
      </c>
      <c r="AS38" s="10">
        <f t="shared" si="14"/>
        <v>87556676</v>
      </c>
      <c r="AT38" s="10">
        <f t="shared" si="14"/>
        <v>87556676</v>
      </c>
      <c r="AU38" s="10">
        <f t="shared" si="14"/>
        <v>87556676</v>
      </c>
    </row>
    <row r="39" spans="3:47">
      <c r="C39" s="5"/>
      <c r="D39" s="6" t="s">
        <v>8</v>
      </c>
      <c r="E39" s="5">
        <v>335.3</v>
      </c>
      <c r="F39" s="10">
        <f t="shared" si="13"/>
        <v>20416752.300000001</v>
      </c>
      <c r="G39" s="10">
        <f t="shared" si="14"/>
        <v>20416752.300000001</v>
      </c>
      <c r="H39" s="10">
        <f t="shared" si="14"/>
        <v>20416752.300000001</v>
      </c>
      <c r="I39" s="10">
        <f t="shared" si="14"/>
        <v>20416752.300000001</v>
      </c>
      <c r="J39" s="10">
        <f t="shared" si="14"/>
        <v>20416752.300000001</v>
      </c>
      <c r="K39" s="10">
        <f t="shared" si="14"/>
        <v>20416752.300000001</v>
      </c>
      <c r="L39" s="10">
        <f t="shared" si="14"/>
        <v>20416752.300000001</v>
      </c>
      <c r="M39" s="10">
        <f t="shared" si="14"/>
        <v>20416752.300000001</v>
      </c>
      <c r="N39" s="10">
        <f t="shared" si="14"/>
        <v>20416752.300000001</v>
      </c>
      <c r="O39" s="10">
        <f t="shared" si="14"/>
        <v>20416752.300000001</v>
      </c>
      <c r="P39" s="10">
        <f t="shared" si="14"/>
        <v>20416752.300000001</v>
      </c>
      <c r="Q39" s="10">
        <f t="shared" si="14"/>
        <v>20416752.300000001</v>
      </c>
      <c r="R39" s="10">
        <f t="shared" si="14"/>
        <v>20416752.300000001</v>
      </c>
      <c r="S39" s="10">
        <f t="shared" si="14"/>
        <v>20416752.300000001</v>
      </c>
      <c r="T39" s="10">
        <f t="shared" si="14"/>
        <v>20416752.300000001</v>
      </c>
      <c r="U39" s="10">
        <f t="shared" si="14"/>
        <v>20416752.300000001</v>
      </c>
      <c r="V39" s="10">
        <f t="shared" si="14"/>
        <v>20416752.300000001</v>
      </c>
      <c r="W39" s="10">
        <f t="shared" si="14"/>
        <v>20416752.300000001</v>
      </c>
      <c r="X39" s="10">
        <f t="shared" si="14"/>
        <v>20416752.300000001</v>
      </c>
      <c r="Y39" s="10">
        <f t="shared" si="14"/>
        <v>20416752.300000001</v>
      </c>
      <c r="Z39" s="10">
        <f t="shared" si="14"/>
        <v>20416752.300000001</v>
      </c>
      <c r="AA39" s="10">
        <f t="shared" si="14"/>
        <v>20416752.300000001</v>
      </c>
      <c r="AB39" s="10">
        <f t="shared" si="14"/>
        <v>20416752.300000001</v>
      </c>
      <c r="AC39" s="10">
        <f t="shared" si="14"/>
        <v>20416752.300000001</v>
      </c>
      <c r="AD39" s="10">
        <f t="shared" si="14"/>
        <v>20416752.300000001</v>
      </c>
      <c r="AE39" s="10">
        <f t="shared" si="14"/>
        <v>20416752.300000001</v>
      </c>
      <c r="AF39" s="10">
        <f t="shared" si="14"/>
        <v>20416752.300000001</v>
      </c>
      <c r="AG39" s="10">
        <f t="shared" si="14"/>
        <v>20416752.300000001</v>
      </c>
      <c r="AH39" s="10">
        <f t="shared" si="14"/>
        <v>20416752.300000001</v>
      </c>
      <c r="AI39" s="10">
        <f t="shared" si="14"/>
        <v>20416752.300000001</v>
      </c>
      <c r="AJ39" s="10">
        <f t="shared" si="14"/>
        <v>20416752.300000001</v>
      </c>
      <c r="AK39" s="10">
        <f t="shared" si="14"/>
        <v>20416752.300000001</v>
      </c>
      <c r="AL39" s="10">
        <f t="shared" si="14"/>
        <v>20416752.300000001</v>
      </c>
      <c r="AM39" s="10">
        <f t="shared" si="14"/>
        <v>20416752.300000001</v>
      </c>
      <c r="AN39" s="10">
        <f t="shared" si="14"/>
        <v>20416752.300000001</v>
      </c>
      <c r="AO39" s="10">
        <f t="shared" si="14"/>
        <v>20416752.300000001</v>
      </c>
      <c r="AP39" s="10">
        <f t="shared" si="14"/>
        <v>20416752.300000001</v>
      </c>
      <c r="AQ39" s="10">
        <f t="shared" si="14"/>
        <v>20416752.300000001</v>
      </c>
      <c r="AR39" s="10">
        <f t="shared" si="14"/>
        <v>20416752.300000001</v>
      </c>
      <c r="AS39" s="10">
        <f t="shared" si="14"/>
        <v>20416752.300000001</v>
      </c>
      <c r="AT39" s="10">
        <f t="shared" si="14"/>
        <v>20416752.300000001</v>
      </c>
      <c r="AU39" s="10">
        <f t="shared" si="14"/>
        <v>20416752.300000001</v>
      </c>
    </row>
    <row r="40" spans="3:47">
      <c r="C40" s="5" t="s">
        <v>1</v>
      </c>
      <c r="D40" s="6" t="s">
        <v>9</v>
      </c>
      <c r="E40" s="5">
        <v>296.5</v>
      </c>
      <c r="F40" s="10">
        <f t="shared" si="13"/>
        <v>10570818</v>
      </c>
      <c r="G40" s="10">
        <f t="shared" si="14"/>
        <v>10570818</v>
      </c>
      <c r="H40" s="10">
        <f t="shared" si="14"/>
        <v>10570818</v>
      </c>
      <c r="I40" s="10">
        <f t="shared" si="14"/>
        <v>10570818</v>
      </c>
      <c r="J40" s="10">
        <f t="shared" si="14"/>
        <v>10570818</v>
      </c>
      <c r="K40" s="10">
        <f t="shared" si="14"/>
        <v>10570818</v>
      </c>
      <c r="L40" s="10">
        <f t="shared" si="14"/>
        <v>10570818</v>
      </c>
      <c r="M40" s="10">
        <f t="shared" si="14"/>
        <v>10570818</v>
      </c>
      <c r="N40" s="10">
        <f t="shared" si="14"/>
        <v>10570818</v>
      </c>
      <c r="O40" s="10">
        <f t="shared" si="14"/>
        <v>10570818</v>
      </c>
      <c r="P40" s="10">
        <f t="shared" si="14"/>
        <v>10570818</v>
      </c>
      <c r="Q40" s="10">
        <f t="shared" si="14"/>
        <v>10570818</v>
      </c>
      <c r="R40" s="10">
        <f t="shared" si="14"/>
        <v>10570818</v>
      </c>
      <c r="S40" s="10">
        <f t="shared" si="14"/>
        <v>10570818</v>
      </c>
      <c r="T40" s="10">
        <f t="shared" si="14"/>
        <v>10570818</v>
      </c>
      <c r="U40" s="10">
        <f t="shared" si="14"/>
        <v>10570818</v>
      </c>
      <c r="V40" s="10">
        <f t="shared" si="14"/>
        <v>10570818</v>
      </c>
      <c r="W40" s="10">
        <f t="shared" si="14"/>
        <v>10570818</v>
      </c>
      <c r="X40" s="10">
        <f t="shared" si="14"/>
        <v>10570818</v>
      </c>
      <c r="Y40" s="10">
        <f t="shared" si="14"/>
        <v>10570818</v>
      </c>
      <c r="Z40" s="10">
        <f t="shared" si="14"/>
        <v>10570818</v>
      </c>
      <c r="AA40" s="10">
        <f t="shared" si="14"/>
        <v>10570818</v>
      </c>
      <c r="AB40" s="10">
        <f t="shared" si="14"/>
        <v>10570818</v>
      </c>
      <c r="AC40" s="10">
        <f t="shared" si="14"/>
        <v>10570818</v>
      </c>
      <c r="AD40" s="10">
        <f t="shared" si="14"/>
        <v>10570818</v>
      </c>
      <c r="AE40" s="10">
        <f t="shared" si="14"/>
        <v>10570818</v>
      </c>
      <c r="AF40" s="10">
        <f t="shared" si="14"/>
        <v>10570818</v>
      </c>
      <c r="AG40" s="10">
        <f t="shared" si="14"/>
        <v>10570818</v>
      </c>
      <c r="AH40" s="10">
        <f t="shared" si="14"/>
        <v>10570818</v>
      </c>
      <c r="AI40" s="10">
        <f t="shared" si="14"/>
        <v>10570818</v>
      </c>
      <c r="AJ40" s="10">
        <f t="shared" si="14"/>
        <v>10570818</v>
      </c>
      <c r="AK40" s="10">
        <f t="shared" si="14"/>
        <v>10570818</v>
      </c>
      <c r="AL40" s="10">
        <f t="shared" si="14"/>
        <v>10570818</v>
      </c>
      <c r="AM40" s="10">
        <f t="shared" si="14"/>
        <v>10570818</v>
      </c>
      <c r="AN40" s="10">
        <f t="shared" si="14"/>
        <v>10570818</v>
      </c>
      <c r="AO40" s="10">
        <f t="shared" si="14"/>
        <v>10570818</v>
      </c>
      <c r="AP40" s="10">
        <f t="shared" si="14"/>
        <v>10570818</v>
      </c>
      <c r="AQ40" s="10">
        <f t="shared" si="14"/>
        <v>10570818</v>
      </c>
      <c r="AR40" s="10">
        <f t="shared" si="14"/>
        <v>10570818</v>
      </c>
      <c r="AS40" s="10">
        <f t="shared" si="14"/>
        <v>10570818</v>
      </c>
      <c r="AT40" s="10">
        <f t="shared" si="14"/>
        <v>10570818</v>
      </c>
      <c r="AU40" s="10">
        <f t="shared" si="14"/>
        <v>10570818</v>
      </c>
    </row>
    <row r="41" spans="3:47">
      <c r="C41" s="5"/>
      <c r="D41" s="6" t="s">
        <v>10</v>
      </c>
      <c r="E41" s="5">
        <v>172.8</v>
      </c>
      <c r="F41" s="10">
        <f t="shared" si="13"/>
        <v>981849.60000000009</v>
      </c>
      <c r="G41" s="10">
        <f t="shared" si="14"/>
        <v>981849.60000000009</v>
      </c>
      <c r="H41" s="10">
        <f t="shared" si="14"/>
        <v>981849.60000000009</v>
      </c>
      <c r="I41" s="10">
        <f t="shared" si="14"/>
        <v>981849.60000000009</v>
      </c>
      <c r="J41" s="10">
        <f t="shared" si="14"/>
        <v>981849.60000000009</v>
      </c>
      <c r="K41" s="10">
        <f t="shared" si="14"/>
        <v>981849.60000000009</v>
      </c>
      <c r="L41" s="10">
        <f t="shared" si="14"/>
        <v>981849.60000000009</v>
      </c>
      <c r="M41" s="10">
        <f t="shared" si="14"/>
        <v>981849.60000000009</v>
      </c>
      <c r="N41" s="10">
        <f t="shared" si="14"/>
        <v>981849.60000000009</v>
      </c>
      <c r="O41" s="10">
        <f t="shared" si="14"/>
        <v>981849.60000000009</v>
      </c>
      <c r="P41" s="10">
        <f t="shared" si="14"/>
        <v>981849.60000000009</v>
      </c>
      <c r="Q41" s="10">
        <f t="shared" si="14"/>
        <v>981849.60000000009</v>
      </c>
      <c r="R41" s="10">
        <f t="shared" si="14"/>
        <v>981849.60000000009</v>
      </c>
      <c r="S41" s="10">
        <f t="shared" si="14"/>
        <v>981849.60000000009</v>
      </c>
      <c r="T41" s="10">
        <f t="shared" si="14"/>
        <v>981849.60000000009</v>
      </c>
      <c r="U41" s="10">
        <f t="shared" si="14"/>
        <v>981849.60000000009</v>
      </c>
      <c r="V41" s="10">
        <f t="shared" si="14"/>
        <v>981849.60000000009</v>
      </c>
      <c r="W41" s="10">
        <f t="shared" si="14"/>
        <v>981849.60000000009</v>
      </c>
      <c r="X41" s="10">
        <f t="shared" si="14"/>
        <v>981849.60000000009</v>
      </c>
      <c r="Y41" s="10">
        <f t="shared" si="14"/>
        <v>981849.60000000009</v>
      </c>
      <c r="Z41" s="10">
        <f t="shared" si="14"/>
        <v>981849.60000000009</v>
      </c>
      <c r="AA41" s="10">
        <f t="shared" si="14"/>
        <v>981849.60000000009</v>
      </c>
      <c r="AB41" s="10">
        <f t="shared" si="14"/>
        <v>981849.60000000009</v>
      </c>
      <c r="AC41" s="10">
        <f t="shared" si="14"/>
        <v>981849.60000000009</v>
      </c>
      <c r="AD41" s="10">
        <f t="shared" si="14"/>
        <v>981849.60000000009</v>
      </c>
      <c r="AE41" s="10">
        <f t="shared" si="14"/>
        <v>981849.60000000009</v>
      </c>
      <c r="AF41" s="10">
        <f t="shared" si="14"/>
        <v>981849.60000000009</v>
      </c>
      <c r="AG41" s="10">
        <f t="shared" si="14"/>
        <v>981849.60000000009</v>
      </c>
      <c r="AH41" s="10">
        <f t="shared" si="14"/>
        <v>981849.60000000009</v>
      </c>
      <c r="AI41" s="10">
        <f t="shared" si="14"/>
        <v>981849.60000000009</v>
      </c>
      <c r="AJ41" s="10">
        <f t="shared" si="14"/>
        <v>981849.60000000009</v>
      </c>
      <c r="AK41" s="10">
        <f t="shared" si="14"/>
        <v>981849.60000000009</v>
      </c>
      <c r="AL41" s="10">
        <f t="shared" si="14"/>
        <v>981849.60000000009</v>
      </c>
      <c r="AM41" s="10">
        <f t="shared" si="14"/>
        <v>981849.60000000009</v>
      </c>
      <c r="AN41" s="10">
        <f t="shared" si="14"/>
        <v>981849.60000000009</v>
      </c>
      <c r="AO41" s="10">
        <f t="shared" si="14"/>
        <v>981849.60000000009</v>
      </c>
      <c r="AP41" s="10">
        <f t="shared" si="14"/>
        <v>981849.60000000009</v>
      </c>
      <c r="AQ41" s="10">
        <f t="shared" si="14"/>
        <v>981849.60000000009</v>
      </c>
      <c r="AR41" s="10">
        <f t="shared" si="14"/>
        <v>981849.60000000009</v>
      </c>
      <c r="AS41" s="10">
        <f t="shared" si="14"/>
        <v>981849.60000000009</v>
      </c>
      <c r="AT41" s="10">
        <f t="shared" si="14"/>
        <v>981849.60000000009</v>
      </c>
      <c r="AU41" s="10">
        <f t="shared" si="14"/>
        <v>981849.60000000009</v>
      </c>
    </row>
    <row r="42" spans="3:47">
      <c r="C42" s="5"/>
      <c r="D42" s="6" t="s">
        <v>11</v>
      </c>
      <c r="E42" s="5">
        <v>149.69999999999999</v>
      </c>
      <c r="F42" s="10">
        <f t="shared" si="13"/>
        <v>425896.49999999994</v>
      </c>
      <c r="G42" s="10">
        <f t="shared" si="14"/>
        <v>795286.48949999991</v>
      </c>
      <c r="H42" s="10">
        <f t="shared" si="14"/>
        <v>1167446.9039212498</v>
      </c>
      <c r="I42" s="10">
        <f t="shared" si="14"/>
        <v>1542398.521450659</v>
      </c>
      <c r="J42" s="10">
        <f t="shared" si="14"/>
        <v>1920162.276111539</v>
      </c>
      <c r="K42" s="10">
        <f t="shared" si="14"/>
        <v>2300759.2589323753</v>
      </c>
      <c r="L42" s="10">
        <f t="shared" si="14"/>
        <v>2684210.7191243684</v>
      </c>
      <c r="M42" s="10">
        <f t="shared" si="14"/>
        <v>3070538.0652678013</v>
      </c>
      <c r="N42" s="10">
        <f t="shared" si="14"/>
        <v>3459762.8665073104</v>
      </c>
      <c r="O42" s="10">
        <f t="shared" si="14"/>
        <v>3851906.8537561153</v>
      </c>
      <c r="P42" s="10">
        <f t="shared" si="14"/>
        <v>4246991.9209092855</v>
      </c>
      <c r="Q42" s="10">
        <f t="shared" si="14"/>
        <v>4246991.9209092855</v>
      </c>
      <c r="R42" s="10">
        <f t="shared" si="14"/>
        <v>4246991.9209092855</v>
      </c>
      <c r="S42" s="10">
        <f t="shared" si="14"/>
        <v>4246991.9209092855</v>
      </c>
      <c r="T42" s="10">
        <f t="shared" si="14"/>
        <v>4246991.9209092855</v>
      </c>
      <c r="U42" s="10">
        <f t="shared" si="14"/>
        <v>4246991.9209092855</v>
      </c>
      <c r="V42" s="10">
        <f t="shared" si="14"/>
        <v>4246991.9209092855</v>
      </c>
      <c r="W42" s="10">
        <f t="shared" si="14"/>
        <v>4246991.9209092855</v>
      </c>
      <c r="X42" s="10">
        <f t="shared" si="14"/>
        <v>4246991.9209092855</v>
      </c>
      <c r="Y42" s="10">
        <f t="shared" si="14"/>
        <v>4246991.9209092855</v>
      </c>
      <c r="Z42" s="10">
        <f t="shared" si="14"/>
        <v>4246991.9209092855</v>
      </c>
      <c r="AA42" s="10">
        <f t="shared" si="14"/>
        <v>4246991.9209092855</v>
      </c>
      <c r="AB42" s="10">
        <f t="shared" si="14"/>
        <v>4246991.9209092855</v>
      </c>
      <c r="AC42" s="10">
        <f t="shared" si="14"/>
        <v>4246991.9209092855</v>
      </c>
      <c r="AD42" s="10">
        <f t="shared" si="14"/>
        <v>4246991.9209092855</v>
      </c>
      <c r="AE42" s="10">
        <f t="shared" si="14"/>
        <v>4246991.9209092855</v>
      </c>
      <c r="AF42" s="10">
        <f t="shared" si="14"/>
        <v>4246991.9209092855</v>
      </c>
      <c r="AG42" s="10">
        <f t="shared" si="14"/>
        <v>4246991.9209092855</v>
      </c>
      <c r="AH42" s="10">
        <f t="shared" si="14"/>
        <v>4246991.9209092855</v>
      </c>
      <c r="AI42" s="10">
        <f t="shared" si="14"/>
        <v>4246991.9209092855</v>
      </c>
      <c r="AJ42" s="10">
        <f t="shared" si="14"/>
        <v>4246991.9209092855</v>
      </c>
      <c r="AK42" s="10">
        <f t="shared" si="14"/>
        <v>4246991.9209092855</v>
      </c>
      <c r="AL42" s="10">
        <f t="shared" si="14"/>
        <v>4246991.9209092855</v>
      </c>
      <c r="AM42" s="10">
        <f t="shared" si="14"/>
        <v>4246991.9209092855</v>
      </c>
      <c r="AN42" s="10">
        <f t="shared" si="14"/>
        <v>4246991.9209092855</v>
      </c>
      <c r="AO42" s="10">
        <f t="shared" si="14"/>
        <v>4246991.9209092855</v>
      </c>
      <c r="AP42" s="10">
        <f t="shared" si="14"/>
        <v>4246991.9209092855</v>
      </c>
      <c r="AQ42" s="10">
        <f t="shared" si="14"/>
        <v>4246991.9209092855</v>
      </c>
      <c r="AR42" s="10">
        <f t="shared" si="14"/>
        <v>4246991.9209092855</v>
      </c>
      <c r="AS42" s="10">
        <f t="shared" si="14"/>
        <v>4246991.9209092855</v>
      </c>
      <c r="AT42" s="10">
        <f t="shared" si="14"/>
        <v>4246991.9209092855</v>
      </c>
      <c r="AU42" s="10">
        <f t="shared" si="14"/>
        <v>4246991.9209092855</v>
      </c>
    </row>
    <row r="43" spans="3:47">
      <c r="C43" s="5"/>
      <c r="D43" s="6" t="s">
        <v>12</v>
      </c>
      <c r="E43" s="5">
        <v>15</v>
      </c>
      <c r="F43" s="10">
        <f t="shared" si="13"/>
        <v>0</v>
      </c>
      <c r="G43" s="10">
        <f t="shared" si="14"/>
        <v>0</v>
      </c>
      <c r="H43" s="10">
        <f t="shared" si="14"/>
        <v>0</v>
      </c>
      <c r="I43" s="10">
        <f t="shared" si="14"/>
        <v>0</v>
      </c>
      <c r="J43" s="10">
        <f t="shared" si="14"/>
        <v>0</v>
      </c>
      <c r="K43" s="10">
        <f t="shared" si="14"/>
        <v>0</v>
      </c>
      <c r="L43" s="10">
        <f t="shared" si="14"/>
        <v>0</v>
      </c>
      <c r="M43" s="10">
        <f t="shared" si="14"/>
        <v>0</v>
      </c>
      <c r="N43" s="10">
        <f t="shared" si="14"/>
        <v>0</v>
      </c>
      <c r="O43" s="10">
        <f t="shared" si="14"/>
        <v>0</v>
      </c>
      <c r="P43" s="10">
        <f t="shared" si="14"/>
        <v>0</v>
      </c>
      <c r="Q43" s="10">
        <f t="shared" si="14"/>
        <v>39884.589695072107</v>
      </c>
      <c r="R43" s="10">
        <f t="shared" si="14"/>
        <v>80068.313812857261</v>
      </c>
      <c r="S43" s="10">
        <f t="shared" si="14"/>
        <v>120553.41586152579</v>
      </c>
      <c r="T43" s="10">
        <f t="shared" si="14"/>
        <v>161342.15617555933</v>
      </c>
      <c r="U43" s="10">
        <f t="shared" si="14"/>
        <v>202436.81204194811</v>
      </c>
      <c r="V43" s="10">
        <f t="shared" si="14"/>
        <v>243839.67782733485</v>
      </c>
      <c r="W43" s="10">
        <f t="shared" si="14"/>
        <v>285553.06510611193</v>
      </c>
      <c r="X43" s="10">
        <f t="shared" si="14"/>
        <v>327579.3027894799</v>
      </c>
      <c r="Y43" s="10">
        <f t="shared" si="14"/>
        <v>369920.7372554731</v>
      </c>
      <c r="Z43" s="10">
        <f t="shared" si="14"/>
        <v>412579.73247996124</v>
      </c>
      <c r="AA43" s="10">
        <f t="shared" si="14"/>
        <v>455558.67016863305</v>
      </c>
      <c r="AB43" s="10">
        <f t="shared" si="14"/>
        <v>498859.9498899699</v>
      </c>
      <c r="AC43" s="10">
        <f t="shared" si="14"/>
        <v>542485.98920921667</v>
      </c>
      <c r="AD43" s="10">
        <f t="shared" si="14"/>
        <v>586439.22382335796</v>
      </c>
      <c r="AE43" s="10">
        <f t="shared" si="14"/>
        <v>630722.10769710515</v>
      </c>
      <c r="AF43" s="10">
        <f t="shared" si="14"/>
        <v>675337.11319990549</v>
      </c>
      <c r="AG43" s="10">
        <f t="shared" si="14"/>
        <v>720286.73124397697</v>
      </c>
      <c r="AH43" s="10">
        <f t="shared" si="14"/>
        <v>765573.4714233788</v>
      </c>
      <c r="AI43" s="10">
        <f t="shared" si="14"/>
        <v>811199.86215412628</v>
      </c>
      <c r="AJ43" s="10">
        <f t="shared" si="14"/>
        <v>857168.45081535424</v>
      </c>
      <c r="AK43" s="10">
        <f t="shared" si="14"/>
        <v>903481.80389154155</v>
      </c>
      <c r="AL43" s="10">
        <f t="shared" si="14"/>
        <v>950142.50711580028</v>
      </c>
      <c r="AM43" s="10">
        <f t="shared" si="14"/>
        <v>997153.16561424092</v>
      </c>
      <c r="AN43" s="10">
        <f t="shared" si="14"/>
        <v>1044516.4040514199</v>
      </c>
      <c r="AO43" s="10">
        <f t="shared" si="14"/>
        <v>1092234.8667768778</v>
      </c>
      <c r="AP43" s="10">
        <f t="shared" si="14"/>
        <v>1140311.2179727764</v>
      </c>
      <c r="AQ43" s="10">
        <f t="shared" si="14"/>
        <v>1188748.1418026444</v>
      </c>
      <c r="AR43" s="10">
        <f t="shared" si="14"/>
        <v>1237548.3425612361</v>
      </c>
      <c r="AS43" s="10">
        <f t="shared" si="14"/>
        <v>1286714.5448255173</v>
      </c>
      <c r="AT43" s="10">
        <f t="shared" si="14"/>
        <v>1336249.4936067809</v>
      </c>
      <c r="AU43" s="10">
        <f t="shared" si="14"/>
        <v>1386155.9545039039</v>
      </c>
    </row>
    <row r="44" spans="3:47">
      <c r="C44" s="5"/>
      <c r="D44" s="6" t="s">
        <v>7</v>
      </c>
      <c r="E44" s="5">
        <v>311.3</v>
      </c>
      <c r="F44" s="10">
        <f t="shared" si="13"/>
        <v>64896711</v>
      </c>
      <c r="G44" s="10">
        <f t="shared" si="14"/>
        <v>64896711</v>
      </c>
      <c r="H44" s="10">
        <f t="shared" si="14"/>
        <v>64896711</v>
      </c>
      <c r="I44" s="10">
        <f t="shared" si="14"/>
        <v>64896711</v>
      </c>
      <c r="J44" s="10">
        <f t="shared" si="14"/>
        <v>64896711</v>
      </c>
      <c r="K44" s="10">
        <f t="shared" si="14"/>
        <v>64896711</v>
      </c>
      <c r="L44" s="10">
        <f t="shared" si="14"/>
        <v>64896711</v>
      </c>
      <c r="M44" s="10">
        <f t="shared" si="14"/>
        <v>64896711</v>
      </c>
      <c r="N44" s="10">
        <f t="shared" si="14"/>
        <v>64896711</v>
      </c>
      <c r="O44" s="10">
        <f t="shared" si="14"/>
        <v>64896711</v>
      </c>
      <c r="P44" s="10">
        <f t="shared" si="14"/>
        <v>64896711</v>
      </c>
      <c r="Q44" s="10">
        <f t="shared" si="14"/>
        <v>64896711</v>
      </c>
      <c r="R44" s="10">
        <f t="shared" si="14"/>
        <v>64896711</v>
      </c>
      <c r="S44" s="10">
        <f t="shared" si="14"/>
        <v>64896711</v>
      </c>
      <c r="T44" s="10">
        <f t="shared" si="14"/>
        <v>64896711</v>
      </c>
      <c r="U44" s="10">
        <f t="shared" si="14"/>
        <v>64896711</v>
      </c>
      <c r="V44" s="10">
        <f t="shared" si="14"/>
        <v>64896711</v>
      </c>
      <c r="W44" s="10">
        <f t="shared" si="14"/>
        <v>64896711</v>
      </c>
      <c r="X44" s="10">
        <f t="shared" si="14"/>
        <v>64896711</v>
      </c>
      <c r="Y44" s="10">
        <f t="shared" si="14"/>
        <v>64896711</v>
      </c>
      <c r="Z44" s="10">
        <f t="shared" si="14"/>
        <v>64896711</v>
      </c>
      <c r="AA44" s="10">
        <f t="shared" si="14"/>
        <v>64896711</v>
      </c>
      <c r="AB44" s="10">
        <f t="shared" si="14"/>
        <v>64896711</v>
      </c>
      <c r="AC44" s="10">
        <f t="shared" si="14"/>
        <v>64896711</v>
      </c>
      <c r="AD44" s="10">
        <f t="shared" si="14"/>
        <v>64896711</v>
      </c>
      <c r="AE44" s="10">
        <f t="shared" si="14"/>
        <v>64896711</v>
      </c>
      <c r="AF44" s="10">
        <f t="shared" si="14"/>
        <v>64896711</v>
      </c>
      <c r="AG44" s="10">
        <f t="shared" si="14"/>
        <v>64896711</v>
      </c>
      <c r="AH44" s="10">
        <f t="shared" si="14"/>
        <v>64896711</v>
      </c>
      <c r="AI44" s="10">
        <f t="shared" si="14"/>
        <v>64896711</v>
      </c>
      <c r="AJ44" s="10">
        <f t="shared" si="14"/>
        <v>64896711</v>
      </c>
      <c r="AK44" s="10">
        <f t="shared" si="14"/>
        <v>64896711</v>
      </c>
      <c r="AL44" s="10">
        <f t="shared" si="14"/>
        <v>64896711</v>
      </c>
      <c r="AM44" s="10">
        <f t="shared" si="14"/>
        <v>64896711</v>
      </c>
      <c r="AN44" s="10">
        <f t="shared" ref="G44:AU49" si="15">$E44*AN19</f>
        <v>64896711</v>
      </c>
      <c r="AO44" s="10">
        <f t="shared" si="15"/>
        <v>64896711</v>
      </c>
      <c r="AP44" s="10">
        <f t="shared" si="15"/>
        <v>64896711</v>
      </c>
      <c r="AQ44" s="10">
        <f t="shared" si="15"/>
        <v>64896711</v>
      </c>
      <c r="AR44" s="10">
        <f t="shared" si="15"/>
        <v>64896711</v>
      </c>
      <c r="AS44" s="10">
        <f t="shared" si="15"/>
        <v>64896711</v>
      </c>
      <c r="AT44" s="10">
        <f t="shared" si="15"/>
        <v>64896711</v>
      </c>
      <c r="AU44" s="10">
        <f t="shared" si="15"/>
        <v>64896711</v>
      </c>
    </row>
    <row r="45" spans="3:47">
      <c r="C45" s="5"/>
      <c r="D45" s="6" t="s">
        <v>8</v>
      </c>
      <c r="E45" s="5">
        <v>252</v>
      </c>
      <c r="F45" s="10">
        <f t="shared" si="13"/>
        <v>9932580</v>
      </c>
      <c r="G45" s="10">
        <f t="shared" si="15"/>
        <v>9932580</v>
      </c>
      <c r="H45" s="10">
        <f t="shared" si="15"/>
        <v>9932580</v>
      </c>
      <c r="I45" s="10">
        <f t="shared" si="15"/>
        <v>9932580</v>
      </c>
      <c r="J45" s="10">
        <f t="shared" si="15"/>
        <v>9932580</v>
      </c>
      <c r="K45" s="10">
        <f t="shared" si="15"/>
        <v>9932580</v>
      </c>
      <c r="L45" s="10">
        <f t="shared" si="15"/>
        <v>9932580</v>
      </c>
      <c r="M45" s="10">
        <f t="shared" si="15"/>
        <v>9932580</v>
      </c>
      <c r="N45" s="10">
        <f t="shared" si="15"/>
        <v>9932580</v>
      </c>
      <c r="O45" s="10">
        <f t="shared" si="15"/>
        <v>9932580</v>
      </c>
      <c r="P45" s="10">
        <f t="shared" si="15"/>
        <v>9932580</v>
      </c>
      <c r="Q45" s="10">
        <f t="shared" si="15"/>
        <v>9932580</v>
      </c>
      <c r="R45" s="10">
        <f t="shared" si="15"/>
        <v>9932580</v>
      </c>
      <c r="S45" s="10">
        <f t="shared" si="15"/>
        <v>9932580</v>
      </c>
      <c r="T45" s="10">
        <f t="shared" si="15"/>
        <v>9932580</v>
      </c>
      <c r="U45" s="10">
        <f t="shared" si="15"/>
        <v>9932580</v>
      </c>
      <c r="V45" s="10">
        <f t="shared" si="15"/>
        <v>9932580</v>
      </c>
      <c r="W45" s="10">
        <f t="shared" si="15"/>
        <v>9932580</v>
      </c>
      <c r="X45" s="10">
        <f t="shared" si="15"/>
        <v>9932580</v>
      </c>
      <c r="Y45" s="10">
        <f t="shared" si="15"/>
        <v>9932580</v>
      </c>
      <c r="Z45" s="10">
        <f t="shared" si="15"/>
        <v>9932580</v>
      </c>
      <c r="AA45" s="10">
        <f t="shared" si="15"/>
        <v>9932580</v>
      </c>
      <c r="AB45" s="10">
        <f t="shared" si="15"/>
        <v>9932580</v>
      </c>
      <c r="AC45" s="10">
        <f t="shared" si="15"/>
        <v>9932580</v>
      </c>
      <c r="AD45" s="10">
        <f t="shared" si="15"/>
        <v>9932580</v>
      </c>
      <c r="AE45" s="10">
        <f t="shared" si="15"/>
        <v>9932580</v>
      </c>
      <c r="AF45" s="10">
        <f t="shared" si="15"/>
        <v>9932580</v>
      </c>
      <c r="AG45" s="10">
        <f t="shared" si="15"/>
        <v>9932580</v>
      </c>
      <c r="AH45" s="10">
        <f t="shared" si="15"/>
        <v>9932580</v>
      </c>
      <c r="AI45" s="10">
        <f t="shared" si="15"/>
        <v>9932580</v>
      </c>
      <c r="AJ45" s="10">
        <f t="shared" si="15"/>
        <v>9932580</v>
      </c>
      <c r="AK45" s="10">
        <f t="shared" si="15"/>
        <v>9932580</v>
      </c>
      <c r="AL45" s="10">
        <f t="shared" si="15"/>
        <v>9932580</v>
      </c>
      <c r="AM45" s="10">
        <f t="shared" si="15"/>
        <v>9932580</v>
      </c>
      <c r="AN45" s="10">
        <f t="shared" si="15"/>
        <v>9932580</v>
      </c>
      <c r="AO45" s="10">
        <f t="shared" si="15"/>
        <v>9932580</v>
      </c>
      <c r="AP45" s="10">
        <f t="shared" si="15"/>
        <v>9932580</v>
      </c>
      <c r="AQ45" s="10">
        <f t="shared" si="15"/>
        <v>9932580</v>
      </c>
      <c r="AR45" s="10">
        <f t="shared" si="15"/>
        <v>9932580</v>
      </c>
      <c r="AS45" s="10">
        <f t="shared" si="15"/>
        <v>9932580</v>
      </c>
      <c r="AT45" s="10">
        <f t="shared" si="15"/>
        <v>9932580</v>
      </c>
      <c r="AU45" s="10">
        <f t="shared" si="15"/>
        <v>9932580</v>
      </c>
    </row>
    <row r="46" spans="3:47">
      <c r="C46" s="5" t="s">
        <v>2</v>
      </c>
      <c r="D46" s="6" t="s">
        <v>9</v>
      </c>
      <c r="E46" s="5">
        <v>234</v>
      </c>
      <c r="F46" s="10">
        <f t="shared" si="13"/>
        <v>4350762</v>
      </c>
      <c r="G46" s="10">
        <f t="shared" si="15"/>
        <v>4350762</v>
      </c>
      <c r="H46" s="10">
        <f t="shared" si="15"/>
        <v>4350762</v>
      </c>
      <c r="I46" s="10">
        <f t="shared" si="15"/>
        <v>4350762</v>
      </c>
      <c r="J46" s="10">
        <f t="shared" si="15"/>
        <v>4350762</v>
      </c>
      <c r="K46" s="10">
        <f t="shared" si="15"/>
        <v>4350762</v>
      </c>
      <c r="L46" s="10">
        <f t="shared" si="15"/>
        <v>4350762</v>
      </c>
      <c r="M46" s="10">
        <f t="shared" si="15"/>
        <v>4350762</v>
      </c>
      <c r="N46" s="10">
        <f t="shared" si="15"/>
        <v>4350762</v>
      </c>
      <c r="O46" s="10">
        <f t="shared" si="15"/>
        <v>4350762</v>
      </c>
      <c r="P46" s="10">
        <f t="shared" si="15"/>
        <v>4350762</v>
      </c>
      <c r="Q46" s="10">
        <f t="shared" si="15"/>
        <v>4350762</v>
      </c>
      <c r="R46" s="10">
        <f t="shared" si="15"/>
        <v>4350762</v>
      </c>
      <c r="S46" s="10">
        <f t="shared" si="15"/>
        <v>4350762</v>
      </c>
      <c r="T46" s="10">
        <f t="shared" si="15"/>
        <v>4350762</v>
      </c>
      <c r="U46" s="10">
        <f t="shared" si="15"/>
        <v>4350762</v>
      </c>
      <c r="V46" s="10">
        <f t="shared" si="15"/>
        <v>4350762</v>
      </c>
      <c r="W46" s="10">
        <f t="shared" si="15"/>
        <v>4350762</v>
      </c>
      <c r="X46" s="10">
        <f t="shared" si="15"/>
        <v>4350762</v>
      </c>
      <c r="Y46" s="10">
        <f t="shared" si="15"/>
        <v>4350762</v>
      </c>
      <c r="Z46" s="10">
        <f t="shared" si="15"/>
        <v>4350762</v>
      </c>
      <c r="AA46" s="10">
        <f t="shared" si="15"/>
        <v>4350762</v>
      </c>
      <c r="AB46" s="10">
        <f t="shared" si="15"/>
        <v>4350762</v>
      </c>
      <c r="AC46" s="10">
        <f t="shared" si="15"/>
        <v>4350762</v>
      </c>
      <c r="AD46" s="10">
        <f t="shared" si="15"/>
        <v>4350762</v>
      </c>
      <c r="AE46" s="10">
        <f t="shared" si="15"/>
        <v>4350762</v>
      </c>
      <c r="AF46" s="10">
        <f t="shared" si="15"/>
        <v>4350762</v>
      </c>
      <c r="AG46" s="10">
        <f t="shared" si="15"/>
        <v>4350762</v>
      </c>
      <c r="AH46" s="10">
        <f t="shared" si="15"/>
        <v>4350762</v>
      </c>
      <c r="AI46" s="10">
        <f t="shared" si="15"/>
        <v>4350762</v>
      </c>
      <c r="AJ46" s="10">
        <f t="shared" si="15"/>
        <v>4350762</v>
      </c>
      <c r="AK46" s="10">
        <f t="shared" si="15"/>
        <v>4350762</v>
      </c>
      <c r="AL46" s="10">
        <f t="shared" si="15"/>
        <v>4350762</v>
      </c>
      <c r="AM46" s="10">
        <f t="shared" si="15"/>
        <v>4350762</v>
      </c>
      <c r="AN46" s="10">
        <f t="shared" si="15"/>
        <v>4350762</v>
      </c>
      <c r="AO46" s="10">
        <f t="shared" si="15"/>
        <v>4350762</v>
      </c>
      <c r="AP46" s="10">
        <f t="shared" si="15"/>
        <v>4350762</v>
      </c>
      <c r="AQ46" s="10">
        <f t="shared" si="15"/>
        <v>4350762</v>
      </c>
      <c r="AR46" s="10">
        <f t="shared" si="15"/>
        <v>4350762</v>
      </c>
      <c r="AS46" s="10">
        <f t="shared" si="15"/>
        <v>4350762</v>
      </c>
      <c r="AT46" s="10">
        <f t="shared" si="15"/>
        <v>4350762</v>
      </c>
      <c r="AU46" s="10">
        <f t="shared" si="15"/>
        <v>4350762</v>
      </c>
    </row>
    <row r="47" spans="3:47">
      <c r="C47" s="5"/>
      <c r="D47" s="6" t="s">
        <v>10</v>
      </c>
      <c r="E47" s="5">
        <v>138.69999999999999</v>
      </c>
      <c r="F47" s="10">
        <f t="shared" si="13"/>
        <v>374767.39999999997</v>
      </c>
      <c r="G47" s="10">
        <f t="shared" si="15"/>
        <v>374767.39999999997</v>
      </c>
      <c r="H47" s="10">
        <f t="shared" si="15"/>
        <v>374767.39999999997</v>
      </c>
      <c r="I47" s="10">
        <f t="shared" si="15"/>
        <v>374767.39999999997</v>
      </c>
      <c r="J47" s="10">
        <f t="shared" si="15"/>
        <v>374767.39999999997</v>
      </c>
      <c r="K47" s="10">
        <f t="shared" si="15"/>
        <v>374767.39999999997</v>
      </c>
      <c r="L47" s="10">
        <f t="shared" si="15"/>
        <v>374767.39999999997</v>
      </c>
      <c r="M47" s="10">
        <f t="shared" si="15"/>
        <v>374767.39999999997</v>
      </c>
      <c r="N47" s="10">
        <f t="shared" si="15"/>
        <v>374767.39999999997</v>
      </c>
      <c r="O47" s="10">
        <f t="shared" si="15"/>
        <v>374767.39999999997</v>
      </c>
      <c r="P47" s="10">
        <f t="shared" si="15"/>
        <v>374767.39999999997</v>
      </c>
      <c r="Q47" s="10">
        <f t="shared" si="15"/>
        <v>374767.39999999997</v>
      </c>
      <c r="R47" s="10">
        <f t="shared" si="15"/>
        <v>374767.39999999997</v>
      </c>
      <c r="S47" s="10">
        <f t="shared" si="15"/>
        <v>374767.39999999997</v>
      </c>
      <c r="T47" s="10">
        <f t="shared" si="15"/>
        <v>374767.39999999997</v>
      </c>
      <c r="U47" s="10">
        <f t="shared" si="15"/>
        <v>374767.39999999997</v>
      </c>
      <c r="V47" s="10">
        <f t="shared" si="15"/>
        <v>374767.39999999997</v>
      </c>
      <c r="W47" s="10">
        <f t="shared" si="15"/>
        <v>374767.39999999997</v>
      </c>
      <c r="X47" s="10">
        <f t="shared" si="15"/>
        <v>374767.39999999997</v>
      </c>
      <c r="Y47" s="10">
        <f t="shared" si="15"/>
        <v>374767.39999999997</v>
      </c>
      <c r="Z47" s="10">
        <f t="shared" si="15"/>
        <v>374767.39999999997</v>
      </c>
      <c r="AA47" s="10">
        <f t="shared" si="15"/>
        <v>374767.39999999997</v>
      </c>
      <c r="AB47" s="10">
        <f t="shared" si="15"/>
        <v>374767.39999999997</v>
      </c>
      <c r="AC47" s="10">
        <f t="shared" si="15"/>
        <v>374767.39999999997</v>
      </c>
      <c r="AD47" s="10">
        <f t="shared" si="15"/>
        <v>374767.39999999997</v>
      </c>
      <c r="AE47" s="10">
        <f t="shared" si="15"/>
        <v>374767.39999999997</v>
      </c>
      <c r="AF47" s="10">
        <f t="shared" si="15"/>
        <v>374767.39999999997</v>
      </c>
      <c r="AG47" s="10">
        <f t="shared" si="15"/>
        <v>374767.39999999997</v>
      </c>
      <c r="AH47" s="10">
        <f t="shared" si="15"/>
        <v>374767.39999999997</v>
      </c>
      <c r="AI47" s="10">
        <f t="shared" si="15"/>
        <v>374767.39999999997</v>
      </c>
      <c r="AJ47" s="10">
        <f t="shared" si="15"/>
        <v>374767.39999999997</v>
      </c>
      <c r="AK47" s="10">
        <f t="shared" si="15"/>
        <v>374767.39999999997</v>
      </c>
      <c r="AL47" s="10">
        <f t="shared" si="15"/>
        <v>374767.39999999997</v>
      </c>
      <c r="AM47" s="10">
        <f t="shared" si="15"/>
        <v>374767.39999999997</v>
      </c>
      <c r="AN47" s="10">
        <f t="shared" si="15"/>
        <v>374767.39999999997</v>
      </c>
      <c r="AO47" s="10">
        <f t="shared" si="15"/>
        <v>374767.39999999997</v>
      </c>
      <c r="AP47" s="10">
        <f t="shared" si="15"/>
        <v>374767.39999999997</v>
      </c>
      <c r="AQ47" s="10">
        <f t="shared" si="15"/>
        <v>374767.39999999997</v>
      </c>
      <c r="AR47" s="10">
        <f t="shared" si="15"/>
        <v>374767.39999999997</v>
      </c>
      <c r="AS47" s="10">
        <f t="shared" si="15"/>
        <v>374767.39999999997</v>
      </c>
      <c r="AT47" s="10">
        <f t="shared" si="15"/>
        <v>374767.39999999997</v>
      </c>
      <c r="AU47" s="10">
        <f t="shared" si="15"/>
        <v>374767.39999999997</v>
      </c>
    </row>
    <row r="48" spans="3:47">
      <c r="C48" s="5"/>
      <c r="D48" s="6" t="s">
        <v>11</v>
      </c>
      <c r="E48" s="5">
        <v>113.8</v>
      </c>
      <c r="F48" s="10">
        <f t="shared" si="13"/>
        <v>146346.79999999999</v>
      </c>
      <c r="G48" s="10">
        <f t="shared" si="15"/>
        <v>427152.283</v>
      </c>
      <c r="H48" s="10">
        <f t="shared" si="15"/>
        <v>710063.80712249991</v>
      </c>
      <c r="I48" s="10">
        <f t="shared" si="15"/>
        <v>995097.16767591855</v>
      </c>
      <c r="J48" s="10">
        <f t="shared" si="15"/>
        <v>1282268.278433488</v>
      </c>
      <c r="K48" s="10">
        <f t="shared" si="15"/>
        <v>1571593.172521739</v>
      </c>
      <c r="L48" s="10">
        <f t="shared" si="15"/>
        <v>1863088.0033156523</v>
      </c>
      <c r="M48" s="10">
        <f t="shared" si="15"/>
        <v>2156769.0453405199</v>
      </c>
      <c r="N48" s="10">
        <f t="shared" si="15"/>
        <v>2452652.695180574</v>
      </c>
      <c r="O48" s="10">
        <f t="shared" si="15"/>
        <v>2750755.4723944282</v>
      </c>
      <c r="P48" s="10">
        <f t="shared" si="15"/>
        <v>3051094.0204373864</v>
      </c>
      <c r="Q48" s="10">
        <f t="shared" si="15"/>
        <v>3051094.0204373864</v>
      </c>
      <c r="R48" s="10">
        <f t="shared" si="15"/>
        <v>3051094.0204373864</v>
      </c>
      <c r="S48" s="10">
        <f t="shared" si="15"/>
        <v>3051094.0204373864</v>
      </c>
      <c r="T48" s="10">
        <f t="shared" si="15"/>
        <v>3051094.0204373864</v>
      </c>
      <c r="U48" s="10">
        <f t="shared" si="15"/>
        <v>3051094.0204373864</v>
      </c>
      <c r="V48" s="10">
        <f t="shared" si="15"/>
        <v>3051094.0204373864</v>
      </c>
      <c r="W48" s="10">
        <f t="shared" si="15"/>
        <v>3051094.0204373864</v>
      </c>
      <c r="X48" s="10">
        <f t="shared" si="15"/>
        <v>3051094.0204373864</v>
      </c>
      <c r="Y48" s="10">
        <f t="shared" si="15"/>
        <v>3051094.0204373864</v>
      </c>
      <c r="Z48" s="10">
        <f t="shared" si="15"/>
        <v>3051094.0204373864</v>
      </c>
      <c r="AA48" s="10">
        <f t="shared" si="15"/>
        <v>3051094.0204373864</v>
      </c>
      <c r="AB48" s="10">
        <f t="shared" si="15"/>
        <v>3051094.0204373864</v>
      </c>
      <c r="AC48" s="10">
        <f t="shared" si="15"/>
        <v>3051094.0204373864</v>
      </c>
      <c r="AD48" s="10">
        <f t="shared" si="15"/>
        <v>3051094.0204373864</v>
      </c>
      <c r="AE48" s="10">
        <f t="shared" si="15"/>
        <v>3051094.0204373864</v>
      </c>
      <c r="AF48" s="10">
        <f t="shared" si="15"/>
        <v>3051094.0204373864</v>
      </c>
      <c r="AG48" s="10">
        <f t="shared" si="15"/>
        <v>3051094.0204373864</v>
      </c>
      <c r="AH48" s="10">
        <f t="shared" si="15"/>
        <v>3051094.0204373864</v>
      </c>
      <c r="AI48" s="10">
        <f t="shared" si="15"/>
        <v>3051094.0204373864</v>
      </c>
      <c r="AJ48" s="10">
        <f t="shared" si="15"/>
        <v>3051094.0204373864</v>
      </c>
      <c r="AK48" s="10">
        <f t="shared" si="15"/>
        <v>3051094.0204373864</v>
      </c>
      <c r="AL48" s="10">
        <f t="shared" si="15"/>
        <v>3051094.0204373864</v>
      </c>
      <c r="AM48" s="10">
        <f t="shared" si="15"/>
        <v>3051094.0204373864</v>
      </c>
      <c r="AN48" s="10">
        <f t="shared" si="15"/>
        <v>3051094.0204373864</v>
      </c>
      <c r="AO48" s="10">
        <f t="shared" si="15"/>
        <v>3051094.0204373864</v>
      </c>
      <c r="AP48" s="10">
        <f t="shared" si="15"/>
        <v>3051094.0204373864</v>
      </c>
      <c r="AQ48" s="10">
        <f t="shared" si="15"/>
        <v>3051094.0204373864</v>
      </c>
      <c r="AR48" s="10">
        <f t="shared" si="15"/>
        <v>3051094.0204373864</v>
      </c>
      <c r="AS48" s="10">
        <f t="shared" si="15"/>
        <v>3051094.0204373864</v>
      </c>
      <c r="AT48" s="10">
        <f t="shared" si="15"/>
        <v>3051094.0204373864</v>
      </c>
      <c r="AU48" s="10">
        <f t="shared" si="15"/>
        <v>3051094.0204373864</v>
      </c>
    </row>
    <row r="49" spans="1:47">
      <c r="C49" s="5"/>
      <c r="D49" s="6" t="s">
        <v>12</v>
      </c>
      <c r="E49" s="5">
        <v>15</v>
      </c>
      <c r="F49" s="10">
        <f t="shared" si="13"/>
        <v>0</v>
      </c>
      <c r="G49" s="10">
        <f t="shared" si="15"/>
        <v>0</v>
      </c>
      <c r="H49" s="10">
        <f t="shared" si="15"/>
        <v>0</v>
      </c>
      <c r="I49" s="10">
        <f t="shared" si="15"/>
        <v>0</v>
      </c>
      <c r="J49" s="10">
        <f t="shared" si="15"/>
        <v>0</v>
      </c>
      <c r="K49" s="10">
        <f t="shared" si="15"/>
        <v>0</v>
      </c>
      <c r="L49" s="10">
        <f t="shared" si="15"/>
        <v>0</v>
      </c>
      <c r="M49" s="10">
        <f t="shared" si="15"/>
        <v>0</v>
      </c>
      <c r="N49" s="10">
        <f t="shared" si="15"/>
        <v>0</v>
      </c>
      <c r="O49" s="10">
        <f t="shared" si="15"/>
        <v>0</v>
      </c>
      <c r="P49" s="10">
        <f t="shared" si="15"/>
        <v>0</v>
      </c>
      <c r="Q49" s="10">
        <f t="shared" si="15"/>
        <v>39884.589695072107</v>
      </c>
      <c r="R49" s="10">
        <f t="shared" si="15"/>
        <v>80068.313812857261</v>
      </c>
      <c r="S49" s="10">
        <f t="shared" si="15"/>
        <v>120553.41586152579</v>
      </c>
      <c r="T49" s="10">
        <f t="shared" si="15"/>
        <v>161342.15617555933</v>
      </c>
      <c r="U49" s="10">
        <f t="shared" si="15"/>
        <v>202436.81204194811</v>
      </c>
      <c r="V49" s="10">
        <f t="shared" si="15"/>
        <v>243839.67782733485</v>
      </c>
      <c r="W49" s="10">
        <f t="shared" si="15"/>
        <v>285553.06510611193</v>
      </c>
      <c r="X49" s="10">
        <f t="shared" si="15"/>
        <v>327579.3027894799</v>
      </c>
      <c r="Y49" s="10">
        <f t="shared" si="15"/>
        <v>369920.7372554731</v>
      </c>
      <c r="Z49" s="10">
        <f t="shared" si="15"/>
        <v>412579.73247996124</v>
      </c>
      <c r="AA49" s="10">
        <f t="shared" si="15"/>
        <v>455558.67016863305</v>
      </c>
      <c r="AB49" s="10">
        <f t="shared" si="15"/>
        <v>498859.9498899699</v>
      </c>
      <c r="AC49" s="10">
        <f t="shared" si="15"/>
        <v>542485.98920921667</v>
      </c>
      <c r="AD49" s="10">
        <f t="shared" si="15"/>
        <v>586439.22382335796</v>
      </c>
      <c r="AE49" s="10">
        <f t="shared" si="15"/>
        <v>630722.10769710515</v>
      </c>
      <c r="AF49" s="10">
        <f t="shared" si="15"/>
        <v>675337.11319990549</v>
      </c>
      <c r="AG49" s="10">
        <f t="shared" si="15"/>
        <v>720286.73124397697</v>
      </c>
      <c r="AH49" s="10">
        <f t="shared" si="15"/>
        <v>765573.4714233788</v>
      </c>
      <c r="AI49" s="10">
        <f t="shared" si="15"/>
        <v>811199.86215412628</v>
      </c>
      <c r="AJ49" s="10">
        <f t="shared" si="15"/>
        <v>857168.45081535424</v>
      </c>
      <c r="AK49" s="10">
        <f t="shared" si="15"/>
        <v>903481.80389154155</v>
      </c>
      <c r="AL49" s="10">
        <f t="shared" si="15"/>
        <v>950142.50711580028</v>
      </c>
      <c r="AM49" s="10">
        <f t="shared" si="15"/>
        <v>997153.16561424092</v>
      </c>
      <c r="AN49" s="10">
        <f t="shared" si="15"/>
        <v>1044516.4040514199</v>
      </c>
      <c r="AO49" s="10">
        <f t="shared" si="15"/>
        <v>1092234.8667768778</v>
      </c>
      <c r="AP49" s="10">
        <f t="shared" si="15"/>
        <v>1140311.2179727764</v>
      </c>
      <c r="AQ49" s="10">
        <f t="shared" si="15"/>
        <v>1188748.1418026444</v>
      </c>
      <c r="AR49" s="10">
        <f t="shared" si="15"/>
        <v>1237548.3425612361</v>
      </c>
      <c r="AS49" s="10">
        <f t="shared" si="15"/>
        <v>1286714.5448255173</v>
      </c>
      <c r="AT49" s="10">
        <f t="shared" si="15"/>
        <v>1336249.4936067809</v>
      </c>
      <c r="AU49" s="10">
        <f t="shared" si="15"/>
        <v>1386155.9545039039</v>
      </c>
    </row>
    <row r="50" spans="1:47">
      <c r="C50" s="15" t="s">
        <v>21</v>
      </c>
      <c r="D50" s="15"/>
    </row>
    <row r="51" spans="1:47">
      <c r="C51" t="s">
        <v>22</v>
      </c>
      <c r="F51" s="16">
        <f>SUM(F32:F49)</f>
        <v>361232012.60000002</v>
      </c>
      <c r="G51" s="16">
        <f t="shared" ref="G51:AU51" si="16">SUM(G32:G49)</f>
        <v>362324637.09799999</v>
      </c>
      <c r="H51" s="16">
        <f t="shared" si="16"/>
        <v>363425456.27973503</v>
      </c>
      <c r="I51" s="16">
        <f t="shared" si="16"/>
        <v>364534531.60533297</v>
      </c>
      <c r="J51" s="16">
        <f t="shared" si="16"/>
        <v>365651924.99587303</v>
      </c>
      <c r="K51" s="16">
        <f t="shared" si="16"/>
        <v>366777698.836842</v>
      </c>
      <c r="L51" s="16">
        <f t="shared" si="16"/>
        <v>367911915.98161834</v>
      </c>
      <c r="M51" s="16">
        <f t="shared" si="16"/>
        <v>369054639.7549805</v>
      </c>
      <c r="N51" s="16">
        <f t="shared" si="16"/>
        <v>370205933.95664287</v>
      </c>
      <c r="O51" s="16">
        <f t="shared" si="16"/>
        <v>371365862.86481768</v>
      </c>
      <c r="P51" s="16">
        <f t="shared" si="16"/>
        <v>372534491.23980379</v>
      </c>
      <c r="Q51" s="16">
        <f t="shared" si="16"/>
        <v>372654145.00888908</v>
      </c>
      <c r="R51" s="16">
        <f t="shared" si="16"/>
        <v>372774696.18124235</v>
      </c>
      <c r="S51" s="16">
        <f t="shared" si="16"/>
        <v>372896151.48738843</v>
      </c>
      <c r="T51" s="16">
        <f t="shared" si="16"/>
        <v>373018517.70833045</v>
      </c>
      <c r="U51" s="16">
        <f t="shared" si="16"/>
        <v>373141801.67592961</v>
      </c>
      <c r="V51" s="16">
        <f t="shared" si="16"/>
        <v>373266010.27328587</v>
      </c>
      <c r="W51" s="16">
        <f t="shared" si="16"/>
        <v>373391150.43512213</v>
      </c>
      <c r="X51" s="16">
        <f t="shared" si="16"/>
        <v>373517229.14817232</v>
      </c>
      <c r="Y51" s="16">
        <f t="shared" si="16"/>
        <v>373644253.45157021</v>
      </c>
      <c r="Z51" s="16">
        <f t="shared" si="16"/>
        <v>373772230.43724376</v>
      </c>
      <c r="AA51" s="16">
        <f t="shared" si="16"/>
        <v>373901167.25030971</v>
      </c>
      <c r="AB51" s="16">
        <f t="shared" si="16"/>
        <v>374031071.08947366</v>
      </c>
      <c r="AC51" s="16">
        <f t="shared" si="16"/>
        <v>374161949.2074315</v>
      </c>
      <c r="AD51" s="16">
        <f t="shared" si="16"/>
        <v>374293808.9112739</v>
      </c>
      <c r="AE51" s="16">
        <f t="shared" si="16"/>
        <v>374426657.56289518</v>
      </c>
      <c r="AF51" s="16">
        <f t="shared" si="16"/>
        <v>374560502.57940352</v>
      </c>
      <c r="AG51" s="16">
        <f t="shared" si="16"/>
        <v>374695351.4335357</v>
      </c>
      <c r="AH51" s="16">
        <f t="shared" si="16"/>
        <v>374831211.65407395</v>
      </c>
      <c r="AI51" s="16">
        <f t="shared" si="16"/>
        <v>374968090.82626617</v>
      </c>
      <c r="AJ51" s="16">
        <f t="shared" si="16"/>
        <v>375105996.59224993</v>
      </c>
      <c r="AK51" s="16">
        <f t="shared" si="16"/>
        <v>375244936.65147841</v>
      </c>
      <c r="AL51" s="16">
        <f t="shared" si="16"/>
        <v>375384918.76115119</v>
      </c>
      <c r="AM51" s="16">
        <f t="shared" si="16"/>
        <v>375525950.73664653</v>
      </c>
      <c r="AN51" s="16">
        <f t="shared" si="16"/>
        <v>375668040.45195806</v>
      </c>
      <c r="AO51" s="16">
        <f t="shared" si="16"/>
        <v>375811195.84013444</v>
      </c>
      <c r="AP51" s="16">
        <f t="shared" si="16"/>
        <v>375955424.89372212</v>
      </c>
      <c r="AQ51" s="16">
        <f t="shared" si="16"/>
        <v>376100735.6652118</v>
      </c>
      <c r="AR51" s="16">
        <f t="shared" si="16"/>
        <v>376247136.26748753</v>
      </c>
      <c r="AS51" s="16">
        <f t="shared" si="16"/>
        <v>376394634.87428033</v>
      </c>
      <c r="AT51" s="16">
        <f t="shared" si="16"/>
        <v>376543239.72062421</v>
      </c>
      <c r="AU51" s="16">
        <f t="shared" si="16"/>
        <v>376692959.10331547</v>
      </c>
    </row>
    <row r="52" spans="1:47">
      <c r="C52" t="s">
        <v>23</v>
      </c>
      <c r="F52" s="16">
        <f>F51*109</f>
        <v>39374289373.400002</v>
      </c>
      <c r="G52" s="16">
        <f t="shared" ref="G52:AU52" si="17">G51*109</f>
        <v>39493385443.681999</v>
      </c>
      <c r="H52" s="16">
        <f t="shared" si="17"/>
        <v>39613374734.491119</v>
      </c>
      <c r="I52" s="16">
        <f t="shared" si="17"/>
        <v>39734263944.981293</v>
      </c>
      <c r="J52" s="16">
        <f t="shared" si="17"/>
        <v>39856059824.550163</v>
      </c>
      <c r="K52" s="16">
        <f t="shared" si="17"/>
        <v>39978769173.215775</v>
      </c>
      <c r="L52" s="16">
        <f t="shared" si="17"/>
        <v>40102398841.996399</v>
      </c>
      <c r="M52" s="16">
        <f t="shared" si="17"/>
        <v>40226955733.292877</v>
      </c>
      <c r="N52" s="16">
        <f t="shared" si="17"/>
        <v>40352446801.274071</v>
      </c>
      <c r="O52" s="16">
        <f t="shared" si="17"/>
        <v>40478879052.265129</v>
      </c>
      <c r="P52" s="16">
        <f t="shared" si="17"/>
        <v>40606259545.138611</v>
      </c>
      <c r="Q52" s="16">
        <f t="shared" si="17"/>
        <v>40619301805.96891</v>
      </c>
      <c r="R52" s="16">
        <f t="shared" si="17"/>
        <v>40632441883.755417</v>
      </c>
      <c r="S52" s="16">
        <f t="shared" si="17"/>
        <v>40645680512.125336</v>
      </c>
      <c r="T52" s="16">
        <f t="shared" si="17"/>
        <v>40659018430.208023</v>
      </c>
      <c r="U52" s="16">
        <f t="shared" si="17"/>
        <v>40672456382.676331</v>
      </c>
      <c r="V52" s="16">
        <f t="shared" si="17"/>
        <v>40685995119.788162</v>
      </c>
      <c r="W52" s="16">
        <f t="shared" si="17"/>
        <v>40699635397.428314</v>
      </c>
      <c r="X52" s="16">
        <f t="shared" si="17"/>
        <v>40713377977.15078</v>
      </c>
      <c r="Y52" s="16">
        <f t="shared" si="17"/>
        <v>40727223626.221153</v>
      </c>
      <c r="Z52" s="16">
        <f t="shared" si="17"/>
        <v>40741173117.659569</v>
      </c>
      <c r="AA52" s="16">
        <f t="shared" si="17"/>
        <v>40755227230.28376</v>
      </c>
      <c r="AB52" s="16">
        <f t="shared" si="17"/>
        <v>40769386748.752632</v>
      </c>
      <c r="AC52" s="16">
        <f t="shared" si="17"/>
        <v>40783652463.610031</v>
      </c>
      <c r="AD52" s="16">
        <f t="shared" si="17"/>
        <v>40798025171.328857</v>
      </c>
      <c r="AE52" s="16">
        <f t="shared" si="17"/>
        <v>40812505674.355576</v>
      </c>
      <c r="AF52" s="16">
        <f t="shared" si="17"/>
        <v>40827094781.154984</v>
      </c>
      <c r="AG52" s="16">
        <f t="shared" si="17"/>
        <v>40841793306.255394</v>
      </c>
      <c r="AH52" s="16">
        <f t="shared" si="17"/>
        <v>40856602070.29406</v>
      </c>
      <c r="AI52" s="16">
        <f t="shared" si="17"/>
        <v>40871521900.063011</v>
      </c>
      <c r="AJ52" s="16">
        <f t="shared" si="17"/>
        <v>40886553628.555244</v>
      </c>
      <c r="AK52" s="16">
        <f t="shared" si="17"/>
        <v>40901698095.011147</v>
      </c>
      <c r="AL52" s="16">
        <f t="shared" si="17"/>
        <v>40916956144.965477</v>
      </c>
      <c r="AM52" s="16">
        <f t="shared" si="17"/>
        <v>40932328630.294472</v>
      </c>
      <c r="AN52" s="16">
        <f t="shared" si="17"/>
        <v>40947816409.263428</v>
      </c>
      <c r="AO52" s="16">
        <f t="shared" si="17"/>
        <v>40963420346.574654</v>
      </c>
      <c r="AP52" s="16">
        <f t="shared" si="17"/>
        <v>40979141313.41571</v>
      </c>
      <c r="AQ52" s="16">
        <f t="shared" si="17"/>
        <v>40994980187.508087</v>
      </c>
      <c r="AR52" s="16">
        <f t="shared" si="17"/>
        <v>41010937853.156143</v>
      </c>
      <c r="AS52" s="16">
        <f t="shared" si="17"/>
        <v>41027015201.296555</v>
      </c>
      <c r="AT52" s="16">
        <f t="shared" si="17"/>
        <v>41043213129.548042</v>
      </c>
      <c r="AU52" s="16">
        <f>AU51*109</f>
        <v>41059532542.261383</v>
      </c>
    </row>
    <row r="53" spans="1:47">
      <c r="C53" s="15" t="s">
        <v>24</v>
      </c>
      <c r="D53" s="15"/>
      <c r="E53" s="15"/>
      <c r="F53" s="17">
        <f>F52/1000000000</f>
        <v>39.374289373400003</v>
      </c>
      <c r="G53" s="17">
        <f t="shared" ref="G53:AU53" si="18">G52/1000000000</f>
        <v>39.493385443682001</v>
      </c>
      <c r="H53" s="17">
        <f t="shared" si="18"/>
        <v>39.613374734491117</v>
      </c>
      <c r="I53" s="17">
        <f t="shared" si="18"/>
        <v>39.734263944981294</v>
      </c>
      <c r="J53" s="17">
        <f t="shared" si="18"/>
        <v>39.856059824550165</v>
      </c>
      <c r="K53" s="17">
        <f t="shared" si="18"/>
        <v>39.978769173215774</v>
      </c>
      <c r="L53" s="17">
        <f t="shared" si="18"/>
        <v>40.102398841996397</v>
      </c>
      <c r="M53" s="17">
        <f t="shared" si="18"/>
        <v>40.226955733292876</v>
      </c>
      <c r="N53" s="17">
        <f t="shared" si="18"/>
        <v>40.35244680127407</v>
      </c>
      <c r="O53" s="17">
        <f t="shared" si="18"/>
        <v>40.478879052265128</v>
      </c>
      <c r="P53" s="17">
        <f t="shared" si="18"/>
        <v>40.606259545138613</v>
      </c>
      <c r="Q53" s="17">
        <f t="shared" si="18"/>
        <v>40.619301805968909</v>
      </c>
      <c r="R53" s="17">
        <f t="shared" si="18"/>
        <v>40.632441883755419</v>
      </c>
      <c r="S53" s="17">
        <f t="shared" si="18"/>
        <v>40.645680512125338</v>
      </c>
      <c r="T53" s="17">
        <f t="shared" si="18"/>
        <v>40.659018430208022</v>
      </c>
      <c r="U53" s="17">
        <f t="shared" si="18"/>
        <v>40.67245638267633</v>
      </c>
      <c r="V53" s="17">
        <f t="shared" si="18"/>
        <v>40.68599511978816</v>
      </c>
      <c r="W53" s="17">
        <f t="shared" si="18"/>
        <v>40.699635397428317</v>
      </c>
      <c r="X53" s="17">
        <f t="shared" si="18"/>
        <v>40.713377977150778</v>
      </c>
      <c r="Y53" s="17">
        <f t="shared" si="18"/>
        <v>40.727223626221154</v>
      </c>
      <c r="Z53" s="17">
        <f t="shared" si="18"/>
        <v>40.741173117659571</v>
      </c>
      <c r="AA53" s="17">
        <f t="shared" si="18"/>
        <v>40.755227230283758</v>
      </c>
      <c r="AB53" s="17">
        <f t="shared" si="18"/>
        <v>40.76938674875263</v>
      </c>
      <c r="AC53" s="17">
        <f t="shared" si="18"/>
        <v>40.783652463610032</v>
      </c>
      <c r="AD53" s="17">
        <f t="shared" si="18"/>
        <v>40.79802517132886</v>
      </c>
      <c r="AE53" s="17">
        <f t="shared" si="18"/>
        <v>40.812505674355577</v>
      </c>
      <c r="AF53" s="17">
        <f t="shared" si="18"/>
        <v>40.827094781154983</v>
      </c>
      <c r="AG53" s="17">
        <f t="shared" si="18"/>
        <v>40.841793306255397</v>
      </c>
      <c r="AH53" s="17">
        <f t="shared" si="18"/>
        <v>40.856602070294059</v>
      </c>
      <c r="AI53" s="17">
        <f t="shared" si="18"/>
        <v>40.871521900063009</v>
      </c>
      <c r="AJ53" s="17">
        <f t="shared" si="18"/>
        <v>40.886553628555248</v>
      </c>
      <c r="AK53" s="17">
        <f t="shared" si="18"/>
        <v>40.901698095011149</v>
      </c>
      <c r="AL53" s="17">
        <f t="shared" si="18"/>
        <v>40.916956144965475</v>
      </c>
      <c r="AM53" s="17">
        <f t="shared" si="18"/>
        <v>40.932328630294471</v>
      </c>
      <c r="AN53" s="17">
        <f t="shared" si="18"/>
        <v>40.947816409263424</v>
      </c>
      <c r="AO53" s="17">
        <f t="shared" si="18"/>
        <v>40.963420346574651</v>
      </c>
      <c r="AP53" s="17">
        <f t="shared" si="18"/>
        <v>40.97914131341571</v>
      </c>
      <c r="AQ53" s="17">
        <f t="shared" si="18"/>
        <v>40.994980187508084</v>
      </c>
      <c r="AR53" s="17">
        <f t="shared" si="18"/>
        <v>41.010937853156143</v>
      </c>
      <c r="AS53" s="17">
        <f t="shared" si="18"/>
        <v>41.027015201296557</v>
      </c>
      <c r="AT53" s="17">
        <f t="shared" si="18"/>
        <v>41.043213129548043</v>
      </c>
      <c r="AU53" s="17">
        <f t="shared" si="18"/>
        <v>41.05953254226138</v>
      </c>
    </row>
    <row r="55" spans="1:47">
      <c r="A55" s="19" t="s">
        <v>25</v>
      </c>
      <c r="B55" s="19"/>
      <c r="C55" s="19"/>
      <c r="D55" s="19"/>
    </row>
    <row r="56" spans="1:47">
      <c r="A56" s="19"/>
      <c r="B56" s="19"/>
      <c r="C56" s="19"/>
      <c r="D56" s="19"/>
    </row>
    <row r="58" spans="1:47">
      <c r="A58" s="28"/>
      <c r="B58" s="19" t="s">
        <v>26</v>
      </c>
      <c r="C58" s="19"/>
      <c r="D58" s="19"/>
    </row>
    <row r="59" spans="1:47">
      <c r="A59" s="28" t="s">
        <v>37</v>
      </c>
    </row>
    <row r="60" spans="1:47">
      <c r="A60" s="28" t="s">
        <v>38</v>
      </c>
      <c r="B60" t="s">
        <v>27</v>
      </c>
      <c r="F60" s="20">
        <v>0.52030000000000032</v>
      </c>
      <c r="G60" s="20">
        <v>0.51700000000000035</v>
      </c>
      <c r="H60" s="20">
        <v>0.51370000000000038</v>
      </c>
      <c r="I60" s="20">
        <v>0.51040000000000041</v>
      </c>
      <c r="J60" s="20">
        <v>0.50710000000000044</v>
      </c>
      <c r="K60" s="20">
        <v>0.50380000000000047</v>
      </c>
      <c r="L60" s="20">
        <v>0.5005000000000005</v>
      </c>
      <c r="M60" s="20">
        <v>0.48905714300000047</v>
      </c>
      <c r="N60" s="20">
        <v>0.47761428600000044</v>
      </c>
      <c r="O60" s="20">
        <v>0.46617142900000041</v>
      </c>
      <c r="P60" s="20">
        <v>0.45472857200000039</v>
      </c>
      <c r="Q60" s="20">
        <v>0.44328571500000036</v>
      </c>
      <c r="R60" s="20">
        <v>0.43184285800000033</v>
      </c>
      <c r="S60" s="20">
        <v>0.4204000010000003</v>
      </c>
      <c r="T60" s="20">
        <v>0.40895714400000027</v>
      </c>
      <c r="U60" s="20">
        <v>0.39751428700000024</v>
      </c>
      <c r="V60" s="20">
        <v>0.38607143000000022</v>
      </c>
      <c r="W60" s="20">
        <v>0.37462857300000019</v>
      </c>
      <c r="X60" s="20">
        <v>0.36318571600000016</v>
      </c>
      <c r="Y60" s="20">
        <v>0.35174285900000013</v>
      </c>
      <c r="Z60" s="20">
        <v>0.3403000020000001</v>
      </c>
      <c r="AA60" s="20">
        <v>0.32885714500000007</v>
      </c>
      <c r="AB60" s="20">
        <v>0.31741428800000004</v>
      </c>
      <c r="AC60" s="20">
        <v>0.30597143100000002</v>
      </c>
      <c r="AD60" s="20">
        <v>0.29452857399999999</v>
      </c>
      <c r="AE60" s="20">
        <v>0.28308571699999996</v>
      </c>
      <c r="AF60" s="20">
        <v>0.27164285999999993</v>
      </c>
      <c r="AG60" s="20">
        <v>0.2602000029999999</v>
      </c>
      <c r="AH60" s="20">
        <v>0.2487571459999999</v>
      </c>
      <c r="AI60" s="20">
        <v>0.2373142889999999</v>
      </c>
      <c r="AJ60" s="20">
        <v>0.2258714319999999</v>
      </c>
      <c r="AK60" s="20">
        <v>0.2144285749999999</v>
      </c>
      <c r="AL60" s="20">
        <v>0.2029857179999999</v>
      </c>
      <c r="AM60" s="20">
        <v>0.1915428609999999</v>
      </c>
      <c r="AN60" s="20">
        <v>0.1801000039999999</v>
      </c>
      <c r="AO60" s="20">
        <v>0.1686571469999999</v>
      </c>
      <c r="AP60" s="20">
        <v>0.1572142899999999</v>
      </c>
      <c r="AQ60" s="20">
        <v>0.14577143299999989</v>
      </c>
      <c r="AR60" s="20">
        <v>0.13432857599999989</v>
      </c>
      <c r="AS60" s="20">
        <v>0.12288571899999989</v>
      </c>
      <c r="AT60" s="20">
        <v>0.11144286199999989</v>
      </c>
      <c r="AU60" s="20">
        <v>0.100000005</v>
      </c>
    </row>
    <row r="61" spans="1:47">
      <c r="A61" s="28" t="s">
        <v>39</v>
      </c>
      <c r="B61" t="s">
        <v>28</v>
      </c>
      <c r="F61" s="20">
        <v>0.35320000000000024</v>
      </c>
      <c r="G61" s="20">
        <v>0.35800000000000026</v>
      </c>
      <c r="H61" s="20">
        <v>0.36280000000000029</v>
      </c>
      <c r="I61" s="20">
        <v>0.36760000000000032</v>
      </c>
      <c r="J61" s="20">
        <v>0.37240000000000034</v>
      </c>
      <c r="K61" s="20">
        <v>0.37720000000000037</v>
      </c>
      <c r="L61" s="20">
        <v>0.38200000000000039</v>
      </c>
      <c r="M61" s="20">
        <v>0.38680000000000042</v>
      </c>
      <c r="N61" s="20">
        <v>0.39160000000000045</v>
      </c>
      <c r="O61" s="20">
        <v>0.39640000000000047</v>
      </c>
      <c r="P61" s="20">
        <v>0.4012000000000005</v>
      </c>
      <c r="Q61" s="20">
        <v>0.40600000000000053</v>
      </c>
      <c r="R61" s="20">
        <v>0.41080000000000055</v>
      </c>
      <c r="S61" s="20">
        <v>0.41560000000000058</v>
      </c>
      <c r="T61" s="20">
        <v>0.42040000000000061</v>
      </c>
      <c r="U61" s="20">
        <v>0.42520000000000063</v>
      </c>
      <c r="V61" s="20">
        <v>0.43000000000000066</v>
      </c>
      <c r="W61" s="20">
        <v>0.43480000000000069</v>
      </c>
      <c r="X61" s="20">
        <v>0.43960000000000071</v>
      </c>
      <c r="Y61" s="20">
        <v>0.44440000000000074</v>
      </c>
      <c r="Z61" s="20">
        <v>0.44920000000000077</v>
      </c>
      <c r="AA61" s="20">
        <v>0.45400000000000079</v>
      </c>
      <c r="AB61" s="20">
        <v>0.45880000000000082</v>
      </c>
      <c r="AC61" s="20">
        <v>0.46360000000000084</v>
      </c>
      <c r="AD61" s="20">
        <v>0.46840000000000087</v>
      </c>
      <c r="AE61" s="20">
        <v>0.4732000000000009</v>
      </c>
      <c r="AF61" s="20">
        <v>0.47800000000000092</v>
      </c>
      <c r="AG61" s="20">
        <v>0.48280000000000095</v>
      </c>
      <c r="AH61" s="20">
        <v>0.48760000000000098</v>
      </c>
      <c r="AI61" s="20">
        <v>0.492400000000001</v>
      </c>
      <c r="AJ61" s="20">
        <v>0.49720000000000103</v>
      </c>
      <c r="AK61" s="20">
        <v>0.502000000000001</v>
      </c>
      <c r="AL61" s="20">
        <v>0.50680000000000103</v>
      </c>
      <c r="AM61" s="20">
        <v>0.51160000000000105</v>
      </c>
      <c r="AN61" s="20">
        <v>0.51640000000000108</v>
      </c>
      <c r="AO61" s="20">
        <v>0.52120000000000111</v>
      </c>
      <c r="AP61" s="20">
        <v>0.52600000000000113</v>
      </c>
      <c r="AQ61" s="20">
        <v>0.53080000000000116</v>
      </c>
      <c r="AR61" s="20">
        <v>0.53560000000000119</v>
      </c>
      <c r="AS61" s="20">
        <v>0.54040000000000121</v>
      </c>
      <c r="AT61" s="20">
        <v>0.54520000000000124</v>
      </c>
      <c r="AU61" s="20">
        <v>0.55000000000000127</v>
      </c>
    </row>
    <row r="62" spans="1:47">
      <c r="A62" s="28"/>
      <c r="B62" t="s">
        <v>29</v>
      </c>
      <c r="F62" s="20">
        <v>5.1200000000000023E-2</v>
      </c>
      <c r="G62" s="20">
        <v>4.8000000000000022E-2</v>
      </c>
      <c r="H62" s="20">
        <v>4.480000000000002E-2</v>
      </c>
      <c r="I62" s="20">
        <v>4.1600000000000019E-2</v>
      </c>
      <c r="J62" s="20">
        <v>3.8400000000000017E-2</v>
      </c>
      <c r="K62" s="20">
        <v>3.5200000000000016E-2</v>
      </c>
      <c r="L62" s="20">
        <v>3.2000000000000015E-2</v>
      </c>
      <c r="M62" s="20">
        <v>2.8800000000000013E-2</v>
      </c>
      <c r="N62" s="20">
        <v>2.5600000000000012E-2</v>
      </c>
      <c r="O62" s="20">
        <v>2.240000000000001E-2</v>
      </c>
      <c r="P62" s="20">
        <v>1.9200000000000009E-2</v>
      </c>
      <c r="Q62" s="20">
        <v>1.6000000000000007E-2</v>
      </c>
      <c r="R62" s="20">
        <v>1.2800000000000008E-2</v>
      </c>
      <c r="S62" s="20">
        <v>9.6000000000000078E-3</v>
      </c>
      <c r="T62" s="20">
        <v>6.4000000000000081E-3</v>
      </c>
      <c r="U62" s="20">
        <v>3.200000000000008E-3</v>
      </c>
      <c r="V62" s="20">
        <v>7.8062556418956319E-18</v>
      </c>
      <c r="W62" s="20">
        <v>0</v>
      </c>
      <c r="X62" s="20">
        <v>0</v>
      </c>
      <c r="Y62" s="20">
        <v>0</v>
      </c>
      <c r="Z62" s="20">
        <v>0</v>
      </c>
      <c r="AA62" s="20">
        <v>0</v>
      </c>
      <c r="AB62" s="20">
        <v>0</v>
      </c>
      <c r="AC62" s="20">
        <v>0</v>
      </c>
      <c r="AD62" s="20">
        <v>0</v>
      </c>
      <c r="AE62" s="20">
        <v>0</v>
      </c>
      <c r="AF62" s="20">
        <v>0</v>
      </c>
      <c r="AG62" s="20">
        <v>0</v>
      </c>
      <c r="AH62" s="20">
        <v>0</v>
      </c>
      <c r="AI62" s="20">
        <v>0</v>
      </c>
      <c r="AJ62" s="20">
        <v>0</v>
      </c>
      <c r="AK62" s="20">
        <v>0</v>
      </c>
      <c r="AL62" s="20">
        <v>0</v>
      </c>
      <c r="AM62" s="20">
        <v>0</v>
      </c>
      <c r="AN62" s="20">
        <v>0</v>
      </c>
      <c r="AO62" s="20">
        <v>0</v>
      </c>
      <c r="AP62" s="20">
        <v>0</v>
      </c>
      <c r="AQ62" s="20">
        <v>0</v>
      </c>
      <c r="AR62" s="20">
        <v>0</v>
      </c>
      <c r="AS62" s="20">
        <v>0</v>
      </c>
      <c r="AT62" s="20">
        <v>0</v>
      </c>
      <c r="AU62" s="20">
        <v>0</v>
      </c>
    </row>
    <row r="63" spans="1:47">
      <c r="A63" s="28"/>
      <c r="B63" t="s">
        <v>30</v>
      </c>
      <c r="F63" s="21">
        <v>0</v>
      </c>
      <c r="G63" s="21">
        <v>0</v>
      </c>
      <c r="H63" s="21">
        <v>0</v>
      </c>
      <c r="I63" s="21">
        <v>0</v>
      </c>
      <c r="J63" s="21">
        <v>0</v>
      </c>
      <c r="K63" s="21">
        <v>0</v>
      </c>
      <c r="L63" s="21">
        <v>0</v>
      </c>
      <c r="M63" s="21">
        <v>0</v>
      </c>
      <c r="N63" s="21">
        <v>0</v>
      </c>
      <c r="O63" s="21">
        <v>0</v>
      </c>
      <c r="P63" s="21">
        <v>0</v>
      </c>
      <c r="Q63" s="21">
        <v>1.1666667E-2</v>
      </c>
      <c r="R63" s="21">
        <v>2.3333334000000001E-2</v>
      </c>
      <c r="S63" s="21">
        <v>3.5000001000000003E-2</v>
      </c>
      <c r="T63" s="21">
        <v>4.6666668000000001E-2</v>
      </c>
      <c r="U63" s="21">
        <v>5.8333335E-2</v>
      </c>
      <c r="V63" s="21">
        <v>7.0000002000000006E-2</v>
      </c>
      <c r="W63" s="21">
        <v>8.1666669000000011E-2</v>
      </c>
      <c r="X63" s="21">
        <v>9.3333336000000017E-2</v>
      </c>
      <c r="Y63" s="21">
        <v>0.10500000300000002</v>
      </c>
      <c r="Z63" s="21">
        <v>0.11666667000000003</v>
      </c>
      <c r="AA63" s="21">
        <v>0.12833333700000002</v>
      </c>
      <c r="AB63" s="21">
        <v>0.14000000400000001</v>
      </c>
      <c r="AC63" s="21">
        <v>0.151666671</v>
      </c>
      <c r="AD63" s="21">
        <v>0.16333333799999999</v>
      </c>
      <c r="AE63" s="21">
        <v>0.17500000499999999</v>
      </c>
      <c r="AF63" s="21">
        <v>0.18666667199999998</v>
      </c>
      <c r="AG63" s="21">
        <v>0.19833333899999997</v>
      </c>
      <c r="AH63" s="21">
        <v>0.21000000599999996</v>
      </c>
      <c r="AI63" s="21">
        <v>0.22166667299999995</v>
      </c>
      <c r="AJ63" s="21">
        <v>0.23333333999999994</v>
      </c>
      <c r="AK63" s="21">
        <v>0.24500000699999994</v>
      </c>
      <c r="AL63" s="21">
        <v>0.25666667399999993</v>
      </c>
      <c r="AM63" s="21">
        <v>0.26833334099999995</v>
      </c>
      <c r="AN63" s="21">
        <v>0.28000000799999997</v>
      </c>
      <c r="AO63" s="21">
        <v>0.29166667499999999</v>
      </c>
      <c r="AP63" s="21">
        <v>0.30333334200000001</v>
      </c>
      <c r="AQ63" s="21">
        <v>0.31500000900000003</v>
      </c>
      <c r="AR63" s="21">
        <v>0.32666667600000004</v>
      </c>
      <c r="AS63" s="21">
        <v>0.33833334300000006</v>
      </c>
      <c r="AT63" s="21">
        <v>0.35000001000000008</v>
      </c>
      <c r="AU63" s="21">
        <v>0.3616666770000001</v>
      </c>
    </row>
    <row r="66" spans="1:47">
      <c r="B66" s="19" t="s">
        <v>31</v>
      </c>
      <c r="C66" s="19"/>
      <c r="D66" s="19"/>
      <c r="E66" s="19"/>
      <c r="F66" t="s">
        <v>33</v>
      </c>
    </row>
    <row r="67" spans="1:47">
      <c r="F67" t="s">
        <v>34</v>
      </c>
    </row>
    <row r="68" spans="1:47">
      <c r="B68" t="s">
        <v>27</v>
      </c>
      <c r="D68">
        <v>0.26300000000000001</v>
      </c>
      <c r="F68" s="22">
        <f>F60*F$53</f>
        <v>20.486442760980033</v>
      </c>
      <c r="G68" s="22">
        <f t="shared" ref="G68:AU69" si="19">G60*G$53</f>
        <v>20.418080274383609</v>
      </c>
      <c r="H68" s="22">
        <f t="shared" si="19"/>
        <v>20.349390601108102</v>
      </c>
      <c r="I68" s="22">
        <f t="shared" si="19"/>
        <v>20.280368317518469</v>
      </c>
      <c r="J68" s="22">
        <f t="shared" si="19"/>
        <v>20.211007937029407</v>
      </c>
      <c r="K68" s="22">
        <f t="shared" si="19"/>
        <v>20.141303909466124</v>
      </c>
      <c r="L68" s="22">
        <f t="shared" si="19"/>
        <v>20.071250620419217</v>
      </c>
      <c r="M68" s="22">
        <f t="shared" si="19"/>
        <v>19.673280042511703</v>
      </c>
      <c r="N68" s="22">
        <f t="shared" si="19"/>
        <v>19.272905067343515</v>
      </c>
      <c r="O68" s="22">
        <f t="shared" si="19"/>
        <v>18.870096892112617</v>
      </c>
      <c r="P68" s="22">
        <f t="shared" si="19"/>
        <v>18.464826417222266</v>
      </c>
      <c r="Q68" s="22">
        <f t="shared" si="19"/>
        <v>18.005956243859735</v>
      </c>
      <c r="R68" s="22">
        <f t="shared" si="19"/>
        <v>17.546829830599858</v>
      </c>
      <c r="S68" s="22">
        <f t="shared" si="19"/>
        <v>17.087444127943186</v>
      </c>
      <c r="T68" s="22">
        <f t="shared" si="19"/>
        <v>16.627796055061246</v>
      </c>
      <c r="U68" s="22">
        <f t="shared" si="19"/>
        <v>16.167882499498191</v>
      </c>
      <c r="V68" s="22">
        <f t="shared" si="19"/>
        <v>15.707700316869644</v>
      </c>
      <c r="W68" s="22">
        <f t="shared" si="19"/>
        <v>15.247246330558866</v>
      </c>
      <c r="X68" s="22">
        <f t="shared" si="19"/>
        <v>14.786517331410144</v>
      </c>
      <c r="Y68" s="22">
        <f t="shared" si="19"/>
        <v>14.325510077419381</v>
      </c>
      <c r="Z68" s="22">
        <f t="shared" si="19"/>
        <v>13.864221293421902</v>
      </c>
      <c r="AA68" s="22">
        <f t="shared" si="19"/>
        <v>13.402647670777377</v>
      </c>
      <c r="AB68" s="22">
        <f t="shared" si="19"/>
        <v>12.940785867051954</v>
      </c>
      <c r="AC68" s="22">
        <f t="shared" si="19"/>
        <v>12.478632505697437</v>
      </c>
      <c r="AD68" s="22">
        <f t="shared" si="19"/>
        <v>12.016184175727593</v>
      </c>
      <c r="AE68" s="22">
        <f t="shared" si="19"/>
        <v>11.553437431391515</v>
      </c>
      <c r="AF68" s="22">
        <f t="shared" si="19"/>
        <v>11.090388791844012</v>
      </c>
      <c r="AG68" s="22">
        <f t="shared" si="19"/>
        <v>10.627034740813031</v>
      </c>
      <c r="AH68" s="22">
        <f t="shared" si="19"/>
        <v>10.163371726264037</v>
      </c>
      <c r="AI68" s="22">
        <f t="shared" si="19"/>
        <v>9.6993961600613776</v>
      </c>
      <c r="AJ68" s="22">
        <f t="shared" si="19"/>
        <v>9.235104417626566</v>
      </c>
      <c r="AK68" s="22">
        <f t="shared" si="19"/>
        <v>8.7704928375934514</v>
      </c>
      <c r="AL68" s="22">
        <f t="shared" si="19"/>
        <v>8.3055577214603247</v>
      </c>
      <c r="AM68" s="22">
        <f t="shared" si="19"/>
        <v>7.8402953332388101</v>
      </c>
      <c r="AN68" s="22">
        <f t="shared" si="19"/>
        <v>7.3747018990996045</v>
      </c>
      <c r="AO68" s="22">
        <f t="shared" si="19"/>
        <v>6.9087736070150276</v>
      </c>
      <c r="AP68" s="22">
        <f t="shared" si="19"/>
        <v>6.4425066063983136</v>
      </c>
      <c r="AQ68" s="22">
        <f t="shared" si="19"/>
        <v>5.9758970077396576</v>
      </c>
      <c r="AR68" s="22">
        <f t="shared" si="19"/>
        <v>5.5089408822389574</v>
      </c>
      <c r="AS68" s="22">
        <f t="shared" si="19"/>
        <v>5.0416342614352532</v>
      </c>
      <c r="AT68" s="22">
        <f t="shared" si="19"/>
        <v>4.573973136832806</v>
      </c>
      <c r="AU68" s="22">
        <f t="shared" si="19"/>
        <v>4.1059534595238008</v>
      </c>
    </row>
    <row r="69" spans="1:47">
      <c r="B69" t="s">
        <v>28</v>
      </c>
      <c r="D69">
        <v>0.20200000000000001</v>
      </c>
      <c r="F69" s="22">
        <f t="shared" ref="F69:U71" si="20">F61*F$53</f>
        <v>13.90699900668489</v>
      </c>
      <c r="G69" s="22">
        <f>G61*G$53</f>
        <v>14.138631988838167</v>
      </c>
      <c r="H69" s="22">
        <f t="shared" si="20"/>
        <v>14.371732353673389</v>
      </c>
      <c r="I69" s="22">
        <f t="shared" si="20"/>
        <v>14.606315426175136</v>
      </c>
      <c r="J69" s="22">
        <f t="shared" si="20"/>
        <v>14.842396678662496</v>
      </c>
      <c r="K69" s="22">
        <f t="shared" si="20"/>
        <v>15.079991732137005</v>
      </c>
      <c r="L69" s="22">
        <f t="shared" si="20"/>
        <v>15.31911635764264</v>
      </c>
      <c r="M69" s="22">
        <f t="shared" si="20"/>
        <v>15.559786477637701</v>
      </c>
      <c r="N69" s="22">
        <f t="shared" si="20"/>
        <v>15.802018167378943</v>
      </c>
      <c r="O69" s="22">
        <f t="shared" si="20"/>
        <v>16.045827656317915</v>
      </c>
      <c r="P69" s="22">
        <f t="shared" si="20"/>
        <v>16.291231329509632</v>
      </c>
      <c r="Q69" s="22">
        <f t="shared" si="20"/>
        <v>16.4914365332234</v>
      </c>
      <c r="R69" s="22">
        <f t="shared" si="20"/>
        <v>16.691807125846747</v>
      </c>
      <c r="S69" s="22">
        <f t="shared" si="20"/>
        <v>16.892344820839313</v>
      </c>
      <c r="T69" s="22">
        <f t="shared" si="20"/>
        <v>17.093051348059475</v>
      </c>
      <c r="U69" s="22">
        <f t="shared" si="20"/>
        <v>17.293928453914003</v>
      </c>
      <c r="V69" s="22">
        <f t="shared" si="19"/>
        <v>17.494977901508936</v>
      </c>
      <c r="W69" s="22">
        <f t="shared" si="19"/>
        <v>17.69620147080186</v>
      </c>
      <c r="X69" s="22">
        <f t="shared" si="19"/>
        <v>17.897600958755511</v>
      </c>
      <c r="Y69" s="22">
        <f t="shared" si="19"/>
        <v>18.099178179492711</v>
      </c>
      <c r="Z69" s="22">
        <f t="shared" si="19"/>
        <v>18.300934964452711</v>
      </c>
      <c r="AA69" s="22">
        <f t="shared" si="19"/>
        <v>18.502873162548859</v>
      </c>
      <c r="AB69" s="22">
        <f t="shared" si="19"/>
        <v>18.70499464032774</v>
      </c>
      <c r="AC69" s="22">
        <f t="shared" si="19"/>
        <v>18.907301282129644</v>
      </c>
      <c r="AD69" s="22">
        <f t="shared" si="19"/>
        <v>19.109794990250474</v>
      </c>
      <c r="AE69" s="22">
        <f t="shared" si="19"/>
        <v>19.312477685105097</v>
      </c>
      <c r="AF69" s="22">
        <f t="shared" si="19"/>
        <v>19.515351305392119</v>
      </c>
      <c r="AG69" s="22">
        <f t="shared" si="19"/>
        <v>19.718417808260146</v>
      </c>
      <c r="AH69" s="22">
        <f t="shared" si="19"/>
        <v>19.921679169475421</v>
      </c>
      <c r="AI69" s="22">
        <f t="shared" si="19"/>
        <v>20.125137383591067</v>
      </c>
      <c r="AJ69" s="22">
        <f t="shared" si="19"/>
        <v>20.32879446411771</v>
      </c>
      <c r="AK69" s="22">
        <f t="shared" si="19"/>
        <v>20.532652443695639</v>
      </c>
      <c r="AL69" s="22">
        <f t="shared" si="19"/>
        <v>20.736713374268543</v>
      </c>
      <c r="AM69" s="22">
        <f t="shared" si="19"/>
        <v>20.940979327258695</v>
      </c>
      <c r="AN69" s="22">
        <f t="shared" si="19"/>
        <v>21.145452393743678</v>
      </c>
      <c r="AO69" s="22">
        <f t="shared" si="19"/>
        <v>21.350134684634753</v>
      </c>
      <c r="AP69" s="22">
        <f t="shared" si="19"/>
        <v>21.555028330856711</v>
      </c>
      <c r="AQ69" s="22">
        <f t="shared" si="19"/>
        <v>21.760135483529339</v>
      </c>
      <c r="AR69" s="22">
        <f t="shared" si="19"/>
        <v>21.965458314150478</v>
      </c>
      <c r="AS69" s="22">
        <f t="shared" si="19"/>
        <v>22.170999014780708</v>
      </c>
      <c r="AT69" s="22">
        <f t="shared" si="19"/>
        <v>22.376759798229642</v>
      </c>
      <c r="AU69" s="22">
        <f t="shared" si="19"/>
        <v>22.582742898243811</v>
      </c>
    </row>
    <row r="70" spans="1:47">
      <c r="B70" t="s">
        <v>29</v>
      </c>
      <c r="D70">
        <v>0.71299999999999997</v>
      </c>
      <c r="F70" s="22">
        <f>F62*F$53</f>
        <v>2.0159636159180812</v>
      </c>
      <c r="G70" s="22">
        <f t="shared" ref="G70:AU70" si="21">G62*G$53</f>
        <v>1.8956825012967369</v>
      </c>
      <c r="H70" s="22">
        <f t="shared" si="21"/>
        <v>1.7746791881052029</v>
      </c>
      <c r="I70" s="22">
        <f t="shared" si="21"/>
        <v>1.6529453801112226</v>
      </c>
      <c r="J70" s="22">
        <f t="shared" si="21"/>
        <v>1.5304726972627269</v>
      </c>
      <c r="K70" s="22">
        <f t="shared" si="21"/>
        <v>1.4072526748971959</v>
      </c>
      <c r="L70" s="22">
        <f t="shared" si="21"/>
        <v>1.2832767629438853</v>
      </c>
      <c r="M70" s="22">
        <f t="shared" si="21"/>
        <v>1.1585363251188354</v>
      </c>
      <c r="N70" s="22">
        <f t="shared" si="21"/>
        <v>1.0330226381126166</v>
      </c>
      <c r="O70" s="22">
        <f t="shared" si="21"/>
        <v>0.90672689077073931</v>
      </c>
      <c r="P70" s="22">
        <f t="shared" si="21"/>
        <v>0.77964018326666173</v>
      </c>
      <c r="Q70" s="22">
        <f t="shared" si="21"/>
        <v>0.64990882889550283</v>
      </c>
      <c r="R70" s="22">
        <f t="shared" si="21"/>
        <v>0.52009525611206964</v>
      </c>
      <c r="S70" s="22">
        <f t="shared" si="21"/>
        <v>0.39019853291640355</v>
      </c>
      <c r="T70" s="22">
        <f t="shared" si="21"/>
        <v>0.26021771795333165</v>
      </c>
      <c r="U70" s="22">
        <f t="shared" si="21"/>
        <v>0.13015186042456459</v>
      </c>
      <c r="V70" s="22">
        <f t="shared" si="21"/>
        <v>3.1760527894998448E-16</v>
      </c>
      <c r="W70" s="22">
        <f t="shared" si="21"/>
        <v>0</v>
      </c>
      <c r="X70" s="22">
        <f t="shared" si="21"/>
        <v>0</v>
      </c>
      <c r="Y70" s="22">
        <f t="shared" si="21"/>
        <v>0</v>
      </c>
      <c r="Z70" s="22">
        <f t="shared" si="21"/>
        <v>0</v>
      </c>
      <c r="AA70" s="22">
        <f t="shared" si="21"/>
        <v>0</v>
      </c>
      <c r="AB70" s="22">
        <f t="shared" si="21"/>
        <v>0</v>
      </c>
      <c r="AC70" s="22">
        <f t="shared" si="21"/>
        <v>0</v>
      </c>
      <c r="AD70" s="22">
        <f t="shared" si="21"/>
        <v>0</v>
      </c>
      <c r="AE70" s="22">
        <f t="shared" si="21"/>
        <v>0</v>
      </c>
      <c r="AF70" s="22">
        <f t="shared" si="21"/>
        <v>0</v>
      </c>
      <c r="AG70" s="22">
        <f t="shared" si="21"/>
        <v>0</v>
      </c>
      <c r="AH70" s="22">
        <f t="shared" si="21"/>
        <v>0</v>
      </c>
      <c r="AI70" s="22">
        <f t="shared" si="21"/>
        <v>0</v>
      </c>
      <c r="AJ70" s="22">
        <f t="shared" si="21"/>
        <v>0</v>
      </c>
      <c r="AK70" s="22">
        <f t="shared" si="21"/>
        <v>0</v>
      </c>
      <c r="AL70" s="22">
        <f t="shared" si="21"/>
        <v>0</v>
      </c>
      <c r="AM70" s="22">
        <f t="shared" si="21"/>
        <v>0</v>
      </c>
      <c r="AN70" s="22">
        <f t="shared" si="21"/>
        <v>0</v>
      </c>
      <c r="AO70" s="22">
        <f t="shared" si="21"/>
        <v>0</v>
      </c>
      <c r="AP70" s="22">
        <f t="shared" si="21"/>
        <v>0</v>
      </c>
      <c r="AQ70" s="22">
        <f t="shared" si="21"/>
        <v>0</v>
      </c>
      <c r="AR70" s="22">
        <f t="shared" si="21"/>
        <v>0</v>
      </c>
      <c r="AS70" s="22">
        <f t="shared" si="21"/>
        <v>0</v>
      </c>
      <c r="AT70" s="22">
        <f t="shared" si="21"/>
        <v>0</v>
      </c>
      <c r="AU70" s="22">
        <f t="shared" si="21"/>
        <v>0</v>
      </c>
    </row>
    <row r="71" spans="1:47">
      <c r="B71" t="s">
        <v>30</v>
      </c>
      <c r="D71">
        <v>5.5E-2</v>
      </c>
      <c r="F71" s="22">
        <f>F63*F$53</f>
        <v>0</v>
      </c>
      <c r="G71" s="22">
        <f t="shared" ref="G71:AU71" si="22">G63*G$53</f>
        <v>0</v>
      </c>
      <c r="H71" s="22">
        <f t="shared" si="22"/>
        <v>0</v>
      </c>
      <c r="I71" s="22">
        <f t="shared" si="22"/>
        <v>0</v>
      </c>
      <c r="J71" s="22">
        <f t="shared" si="22"/>
        <v>0</v>
      </c>
      <c r="K71" s="22">
        <f t="shared" si="22"/>
        <v>0</v>
      </c>
      <c r="L71" s="22">
        <f t="shared" si="22"/>
        <v>0</v>
      </c>
      <c r="M71" s="22">
        <f t="shared" si="22"/>
        <v>0</v>
      </c>
      <c r="N71" s="22">
        <f t="shared" si="22"/>
        <v>0</v>
      </c>
      <c r="O71" s="22">
        <f t="shared" si="22"/>
        <v>0</v>
      </c>
      <c r="P71" s="22">
        <f t="shared" si="22"/>
        <v>0</v>
      </c>
      <c r="Q71" s="22">
        <f t="shared" si="22"/>
        <v>0.47389186794273791</v>
      </c>
      <c r="R71" s="22">
        <f t="shared" si="22"/>
        <v>0.94809033770925444</v>
      </c>
      <c r="S71" s="22">
        <f t="shared" si="22"/>
        <v>1.4225988585700675</v>
      </c>
      <c r="T71" s="22">
        <f t="shared" si="22"/>
        <v>1.8974209142883989</v>
      </c>
      <c r="U71" s="22">
        <f t="shared" si="22"/>
        <v>2.3725600234435467</v>
      </c>
      <c r="V71" s="22">
        <f t="shared" si="22"/>
        <v>2.8480197397571616</v>
      </c>
      <c r="W71" s="22">
        <f t="shared" si="22"/>
        <v>3.3238036524224621</v>
      </c>
      <c r="X71" s="22">
        <f t="shared" si="22"/>
        <v>3.7999153864364144</v>
      </c>
      <c r="Y71" s="22">
        <f t="shared" si="22"/>
        <v>4.2763586029348932</v>
      </c>
      <c r="Z71" s="22">
        <f t="shared" si="22"/>
        <v>4.7531369995308612</v>
      </c>
      <c r="AA71" s="22">
        <f t="shared" si="22"/>
        <v>5.2302543106555826</v>
      </c>
      <c r="AB71" s="22">
        <f t="shared" si="22"/>
        <v>5.7077143079029158</v>
      </c>
      <c r="AC71" s="22">
        <f t="shared" si="22"/>
        <v>6.1855208003766826</v>
      </c>
      <c r="AD71" s="22">
        <f t="shared" si="22"/>
        <v>6.6636776350411644</v>
      </c>
      <c r="AE71" s="22">
        <f t="shared" si="22"/>
        <v>7.1421886970747535</v>
      </c>
      <c r="AF71" s="22">
        <f t="shared" si="22"/>
        <v>7.6210579102267682</v>
      </c>
      <c r="AG71" s="22">
        <f t="shared" si="22"/>
        <v>8.1002892371774813</v>
      </c>
      <c r="AH71" s="22">
        <f t="shared" si="22"/>
        <v>8.5798866799013638</v>
      </c>
      <c r="AI71" s="22">
        <f t="shared" si="22"/>
        <v>9.059854280033603</v>
      </c>
      <c r="AJ71" s="22">
        <f t="shared" si="22"/>
        <v>9.5401961192399138</v>
      </c>
      <c r="AK71" s="22">
        <f t="shared" si="22"/>
        <v>10.020916319589615</v>
      </c>
      <c r="AL71" s="22">
        <f t="shared" si="22"/>
        <v>10.502019043932147</v>
      </c>
      <c r="AM71" s="22">
        <f t="shared" si="22"/>
        <v>10.983508496276867</v>
      </c>
      <c r="AN71" s="22">
        <f t="shared" si="22"/>
        <v>11.465388922176288</v>
      </c>
      <c r="AO71" s="22">
        <f t="shared" si="22"/>
        <v>11.947664609112776</v>
      </c>
      <c r="AP71" s="22">
        <f t="shared" si="22"/>
        <v>12.430339886888657</v>
      </c>
      <c r="AQ71" s="22">
        <f t="shared" si="22"/>
        <v>12.91341912801987</v>
      </c>
      <c r="AR71" s="22">
        <f t="shared" si="22"/>
        <v>13.396906748133095</v>
      </c>
      <c r="AS71" s="22">
        <f t="shared" si="22"/>
        <v>13.880807206366484</v>
      </c>
      <c r="AT71" s="22">
        <f t="shared" si="22"/>
        <v>14.365125005773949</v>
      </c>
      <c r="AU71" s="22">
        <f t="shared" si="22"/>
        <v>14.849864693733039</v>
      </c>
    </row>
    <row r="73" spans="1:47">
      <c r="B73" s="19" t="s">
        <v>32</v>
      </c>
      <c r="C73" s="19"/>
      <c r="D73" s="19"/>
      <c r="E73" s="19"/>
      <c r="F73" s="4">
        <v>2009</v>
      </c>
      <c r="G73" s="4">
        <v>2010</v>
      </c>
      <c r="H73" s="4">
        <v>2011</v>
      </c>
      <c r="I73" s="4">
        <v>2012</v>
      </c>
      <c r="J73" s="4">
        <v>2013</v>
      </c>
      <c r="K73" s="4">
        <v>2014</v>
      </c>
      <c r="L73" s="4">
        <v>2015</v>
      </c>
      <c r="M73" s="4">
        <v>2016</v>
      </c>
      <c r="N73" s="4">
        <v>2017</v>
      </c>
      <c r="O73" s="4">
        <v>2018</v>
      </c>
      <c r="P73" s="4">
        <v>2019</v>
      </c>
      <c r="Q73" s="4">
        <v>2020</v>
      </c>
      <c r="R73" s="4">
        <v>2021</v>
      </c>
      <c r="S73" s="4">
        <v>2022</v>
      </c>
      <c r="T73" s="4">
        <v>2023</v>
      </c>
      <c r="U73" s="4">
        <v>2024</v>
      </c>
      <c r="V73" s="4">
        <v>2025</v>
      </c>
      <c r="W73" s="4">
        <v>2026</v>
      </c>
      <c r="X73" s="4">
        <v>2027</v>
      </c>
      <c r="Y73" s="4">
        <v>2028</v>
      </c>
      <c r="Z73" s="4">
        <v>2029</v>
      </c>
      <c r="AA73" s="4">
        <v>2030</v>
      </c>
      <c r="AB73" s="4">
        <v>2031</v>
      </c>
      <c r="AC73" s="4">
        <v>2032</v>
      </c>
      <c r="AD73" s="4">
        <v>2033</v>
      </c>
      <c r="AE73" s="4">
        <v>2034</v>
      </c>
      <c r="AF73" s="4">
        <v>2035</v>
      </c>
      <c r="AG73" s="4">
        <v>2036</v>
      </c>
      <c r="AH73" s="4">
        <v>2037</v>
      </c>
      <c r="AI73" s="4">
        <v>2038</v>
      </c>
      <c r="AJ73" s="4">
        <v>2039</v>
      </c>
      <c r="AK73" s="4">
        <v>2040</v>
      </c>
      <c r="AL73" s="4">
        <v>2041</v>
      </c>
      <c r="AM73" s="4">
        <v>2042</v>
      </c>
      <c r="AN73" s="4">
        <v>2043</v>
      </c>
      <c r="AO73" s="4">
        <v>2044</v>
      </c>
      <c r="AP73" s="4">
        <v>2045</v>
      </c>
      <c r="AQ73" s="4">
        <v>2046</v>
      </c>
      <c r="AR73" s="4">
        <v>2047</v>
      </c>
      <c r="AS73" s="4">
        <v>2048</v>
      </c>
      <c r="AT73" s="4">
        <v>2049</v>
      </c>
      <c r="AU73" s="4">
        <v>2050</v>
      </c>
    </row>
    <row r="74" spans="1:47">
      <c r="F74" s="24">
        <f>($D68*F68)+($D69*F69)+($D70*F70)+($D71*F71)</f>
        <v>9.6345303036376873</v>
      </c>
      <c r="G74" s="24">
        <f>($D68*G68)+($D69*G69)+($D70*G70)+($D71*G71)</f>
        <v>9.577580397332774</v>
      </c>
      <c r="H74" s="24">
        <f t="shared" ref="H74:AU74" si="23">($D68*H68)+($D69*H69)+($D70*H70)+($D71*H71)</f>
        <v>9.5203259246524645</v>
      </c>
      <c r="I74" s="24">
        <f t="shared" si="23"/>
        <v>9.4627626396140379</v>
      </c>
      <c r="J74" s="24">
        <f t="shared" si="23"/>
        <v>9.4048862496768848</v>
      </c>
      <c r="K74" s="24">
        <f t="shared" si="23"/>
        <v>9.3466924152829662</v>
      </c>
      <c r="L74" s="24">
        <f t="shared" si="23"/>
        <v>9.2881767493930578</v>
      </c>
      <c r="M74" s="24">
        <f t="shared" si="23"/>
        <v>9.1431859194731242</v>
      </c>
      <c r="N74" s="24">
        <f t="shared" si="23"/>
        <v>8.9973268434961877</v>
      </c>
      <c r="O74" s="24">
        <f t="shared" si="23"/>
        <v>8.8505889423213748</v>
      </c>
      <c r="P74" s="24">
        <f t="shared" si="23"/>
        <v>8.7029615269595322</v>
      </c>
      <c r="Q74" s="24">
        <f t="shared" si="23"/>
        <v>8.556285719585583</v>
      </c>
      <c r="R74" s="24">
        <f t="shared" si="23"/>
        <v>8.409534171050721</v>
      </c>
      <c r="S74" s="24">
        <f t="shared" si="23"/>
        <v>8.2627059506493499</v>
      </c>
      <c r="T74" s="24">
        <f t="shared" si="23"/>
        <v>8.1158001179757093</v>
      </c>
      <c r="U74" s="24">
        <f t="shared" si="23"/>
        <v>7.9688157228307626</v>
      </c>
      <c r="V74" s="24">
        <f t="shared" si="23"/>
        <v>7.8217518051281658</v>
      </c>
      <c r="W74" s="24">
        <f t="shared" si="23"/>
        <v>7.7674676829221925</v>
      </c>
      <c r="X74" s="24">
        <f t="shared" si="23"/>
        <v>7.7131647980834845</v>
      </c>
      <c r="Y74" s="24">
        <f t="shared" si="23"/>
        <v>7.6588428657802448</v>
      </c>
      <c r="Z74" s="24">
        <f t="shared" si="23"/>
        <v>7.6045015979636057</v>
      </c>
      <c r="AA74" s="24">
        <f t="shared" si="23"/>
        <v>7.5501407033353765</v>
      </c>
      <c r="AB74" s="24">
        <f t="shared" si="23"/>
        <v>7.4957598873155282</v>
      </c>
      <c r="AC74" s="24">
        <f t="shared" si="23"/>
        <v>7.4413588520093326</v>
      </c>
      <c r="AD74" s="24">
        <f t="shared" si="23"/>
        <v>7.3869372961742181</v>
      </c>
      <c r="AE74" s="24">
        <f t="shared" si="23"/>
        <v>7.3324949151863095</v>
      </c>
      <c r="AF74" s="24">
        <f t="shared" si="23"/>
        <v>7.2780314010066558</v>
      </c>
      <c r="AG74" s="24">
        <f t="shared" si="23"/>
        <v>7.2235464421471383</v>
      </c>
      <c r="AH74" s="24">
        <f t="shared" si="23"/>
        <v>7.1690397236360521</v>
      </c>
      <c r="AI74" s="24">
        <f t="shared" si="23"/>
        <v>7.1145109269833862</v>
      </c>
      <c r="AJ74" s="24">
        <f t="shared" si="23"/>
        <v>7.0599597301457599</v>
      </c>
      <c r="AK74" s="24">
        <f t="shared" si="23"/>
        <v>7.0053858074910256</v>
      </c>
      <c r="AL74" s="24">
        <f t="shared" si="23"/>
        <v>6.9507888297625797</v>
      </c>
      <c r="AM74" s="24">
        <f t="shared" si="23"/>
        <v>6.8961684640432912</v>
      </c>
      <c r="AN74" s="24">
        <f t="shared" si="23"/>
        <v>6.841524373719114</v>
      </c>
      <c r="AO74" s="24">
        <f t="shared" si="23"/>
        <v>6.7868562184423755</v>
      </c>
      <c r="AP74" s="24">
        <f t="shared" si="23"/>
        <v>6.7321636540946885</v>
      </c>
      <c r="AQ74" s="24">
        <f t="shared" si="23"/>
        <v>6.6774463327495495</v>
      </c>
      <c r="AR74" s="24">
        <f t="shared" si="23"/>
        <v>6.6227039026345622</v>
      </c>
      <c r="AS74" s="24">
        <f t="shared" si="23"/>
        <v>6.5679360080933318</v>
      </c>
      <c r="AT74" s="24">
        <f t="shared" si="23"/>
        <v>6.5131422895469839</v>
      </c>
      <c r="AU74" s="24">
        <f t="shared" si="23"/>
        <v>6.4583223834553269</v>
      </c>
    </row>
    <row r="75" spans="1:47">
      <c r="D75" s="19" t="s">
        <v>35</v>
      </c>
      <c r="E75" s="19"/>
      <c r="F75" s="26">
        <f>F74*1000000</f>
        <v>9634530.3036376871</v>
      </c>
      <c r="G75" s="26">
        <f t="shared" ref="G75:AU75" si="24">G74*1000000</f>
        <v>9577580.3973327745</v>
      </c>
      <c r="H75" s="26">
        <f t="shared" si="24"/>
        <v>9520325.9246524647</v>
      </c>
      <c r="I75" s="26">
        <f t="shared" si="24"/>
        <v>9462762.6396140382</v>
      </c>
      <c r="J75" s="26">
        <f t="shared" si="24"/>
        <v>9404886.2496768851</v>
      </c>
      <c r="K75" s="26">
        <f t="shared" si="24"/>
        <v>9346692.4152829666</v>
      </c>
      <c r="L75" s="26">
        <f t="shared" si="24"/>
        <v>9288176.7493930571</v>
      </c>
      <c r="M75" s="26">
        <f t="shared" si="24"/>
        <v>9143185.9194731247</v>
      </c>
      <c r="N75" s="26">
        <f t="shared" si="24"/>
        <v>8997326.8434961885</v>
      </c>
      <c r="O75" s="26">
        <f t="shared" si="24"/>
        <v>8850588.942321375</v>
      </c>
      <c r="P75" s="26">
        <f t="shared" si="24"/>
        <v>8702961.5269595329</v>
      </c>
      <c r="Q75" s="26">
        <f t="shared" si="24"/>
        <v>8556285.7195855826</v>
      </c>
      <c r="R75" s="26">
        <f t="shared" si="24"/>
        <v>8409534.1710507218</v>
      </c>
      <c r="S75" s="26">
        <f t="shared" si="24"/>
        <v>8262705.95064935</v>
      </c>
      <c r="T75" s="26">
        <f t="shared" si="24"/>
        <v>8115800.117975709</v>
      </c>
      <c r="U75" s="26">
        <f t="shared" si="24"/>
        <v>7968815.7228307622</v>
      </c>
      <c r="V75" s="26">
        <f t="shared" si="24"/>
        <v>7821751.8051281655</v>
      </c>
      <c r="W75" s="26">
        <f t="shared" si="24"/>
        <v>7767467.6829221928</v>
      </c>
      <c r="X75" s="26">
        <f t="shared" si="24"/>
        <v>7713164.7980834842</v>
      </c>
      <c r="Y75" s="26">
        <f t="shared" si="24"/>
        <v>7658842.8657802446</v>
      </c>
      <c r="Z75" s="26">
        <f t="shared" si="24"/>
        <v>7604501.597963606</v>
      </c>
      <c r="AA75" s="26">
        <f t="shared" si="24"/>
        <v>7550140.7033353765</v>
      </c>
      <c r="AB75" s="26">
        <f t="shared" si="24"/>
        <v>7495759.8873155285</v>
      </c>
      <c r="AC75" s="26">
        <f t="shared" si="24"/>
        <v>7441358.8520093327</v>
      </c>
      <c r="AD75" s="26">
        <f t="shared" si="24"/>
        <v>7386937.2961742179</v>
      </c>
      <c r="AE75" s="26">
        <f t="shared" si="24"/>
        <v>7332494.9151863093</v>
      </c>
      <c r="AF75" s="26">
        <f t="shared" si="24"/>
        <v>7278031.4010066558</v>
      </c>
      <c r="AG75" s="26">
        <f t="shared" si="24"/>
        <v>7223546.4421471385</v>
      </c>
      <c r="AH75" s="26">
        <f t="shared" si="24"/>
        <v>7169039.7236360526</v>
      </c>
      <c r="AI75" s="26">
        <f t="shared" si="24"/>
        <v>7114510.9269833863</v>
      </c>
      <c r="AJ75" s="26">
        <f t="shared" si="24"/>
        <v>7059959.7301457599</v>
      </c>
      <c r="AK75" s="26">
        <f t="shared" si="24"/>
        <v>7005385.8074910259</v>
      </c>
      <c r="AL75" s="26">
        <f t="shared" si="24"/>
        <v>6950788.8297625799</v>
      </c>
      <c r="AM75" s="26">
        <f t="shared" si="24"/>
        <v>6896168.4640432913</v>
      </c>
      <c r="AN75" s="26">
        <f t="shared" si="24"/>
        <v>6841524.3737191139</v>
      </c>
      <c r="AO75" s="26">
        <f t="shared" si="24"/>
        <v>6786856.2184423758</v>
      </c>
      <c r="AP75" s="26">
        <f t="shared" si="24"/>
        <v>6732163.6540946886</v>
      </c>
      <c r="AQ75" s="26">
        <f t="shared" si="24"/>
        <v>6677446.3327495493</v>
      </c>
      <c r="AR75" s="26">
        <f t="shared" si="24"/>
        <v>6622703.902634562</v>
      </c>
      <c r="AS75" s="26">
        <f t="shared" si="24"/>
        <v>6567936.0080933319</v>
      </c>
      <c r="AT75" s="26">
        <f t="shared" si="24"/>
        <v>6513142.2895469842</v>
      </c>
      <c r="AU75" s="26">
        <f t="shared" si="24"/>
        <v>6458322.3834553268</v>
      </c>
    </row>
    <row r="79" spans="1:47">
      <c r="A79" s="27" t="s">
        <v>36</v>
      </c>
      <c r="B79" s="27"/>
      <c r="C79" s="27"/>
      <c r="D79" s="27"/>
      <c r="E79" s="27"/>
      <c r="F79" s="27"/>
      <c r="G79" s="27"/>
    </row>
    <row r="80" spans="1:47">
      <c r="A80" s="27"/>
      <c r="B80" s="27"/>
      <c r="C80" s="27"/>
      <c r="D80" s="27"/>
      <c r="E80" s="27"/>
      <c r="F80" s="27"/>
      <c r="G80" s="27"/>
    </row>
    <row r="81" spans="1:14">
      <c r="A81" t="s">
        <v>40</v>
      </c>
    </row>
    <row r="83" spans="1:14">
      <c r="F83" s="146" t="s">
        <v>41</v>
      </c>
      <c r="G83" s="109"/>
      <c r="H83" s="109"/>
      <c r="I83" s="109"/>
      <c r="J83" s="239" t="s">
        <v>268</v>
      </c>
      <c r="K83" s="109"/>
      <c r="L83" s="109"/>
      <c r="M83" s="109"/>
      <c r="N83" s="147"/>
    </row>
    <row r="84" spans="1:14">
      <c r="F84" s="232">
        <v>1990</v>
      </c>
      <c r="G84" s="232">
        <v>2000</v>
      </c>
      <c r="H84" s="232">
        <v>2010</v>
      </c>
      <c r="I84" s="232">
        <v>2020</v>
      </c>
      <c r="J84" s="232">
        <v>2030</v>
      </c>
      <c r="K84" s="232">
        <v>2040</v>
      </c>
      <c r="L84" s="232">
        <v>2050</v>
      </c>
      <c r="M84" s="108" t="s">
        <v>267</v>
      </c>
      <c r="N84" s="147"/>
    </row>
    <row r="85" spans="1:14">
      <c r="C85" t="s">
        <v>270</v>
      </c>
      <c r="F85" s="234">
        <f>H85/(1+18%)</f>
        <v>8116593.5570616741</v>
      </c>
      <c r="G85" s="176">
        <f>F85+(F85*9%)</f>
        <v>8847086.9771972243</v>
      </c>
      <c r="H85" s="176">
        <v>9577580.3973327745</v>
      </c>
      <c r="I85" s="176">
        <v>8556285.7195855826</v>
      </c>
      <c r="J85" s="176">
        <v>7550140.7033353765</v>
      </c>
      <c r="K85" s="176">
        <v>7005385.8074910259</v>
      </c>
      <c r="L85" s="176">
        <v>6458322.3834553268</v>
      </c>
      <c r="M85" s="235">
        <f>(L85-F85)/F85</f>
        <v>-0.20430629696414979</v>
      </c>
      <c r="N85" s="236"/>
    </row>
    <row r="86" spans="1:14">
      <c r="C86" t="s">
        <v>269</v>
      </c>
      <c r="F86" s="176">
        <v>8116593.5570616741</v>
      </c>
      <c r="G86" s="176">
        <f>F86*(1-0.4%)^10</f>
        <v>7797711.8609623378</v>
      </c>
      <c r="H86" s="176">
        <f>G86*(1-0.4%)^10</f>
        <v>7491358.2698361427</v>
      </c>
      <c r="I86" s="176">
        <f>H86*(1-5.1%)^10</f>
        <v>4438361.6997254435</v>
      </c>
      <c r="J86" s="176">
        <f t="shared" ref="J86:L86" si="25">I86*(1-5.1%)^10</f>
        <v>2629570.4821524448</v>
      </c>
      <c r="K86" s="176">
        <f t="shared" si="25"/>
        <v>1557926.4125848913</v>
      </c>
      <c r="L86" s="176">
        <f t="shared" si="25"/>
        <v>923015.64970522816</v>
      </c>
      <c r="M86" s="237">
        <f>(L86-F86)/F86</f>
        <v>-0.88628041515000122</v>
      </c>
      <c r="N86" s="238"/>
    </row>
    <row r="87" spans="1:14">
      <c r="C87" t="s">
        <v>44</v>
      </c>
    </row>
    <row r="90" spans="1:14">
      <c r="E90" s="136"/>
      <c r="F90" s="146" t="s">
        <v>41</v>
      </c>
      <c r="G90" s="109"/>
      <c r="H90" s="109"/>
      <c r="I90" s="109"/>
      <c r="J90" s="239" t="s">
        <v>268</v>
      </c>
      <c r="K90" s="109"/>
      <c r="L90" s="109"/>
      <c r="M90" s="109"/>
      <c r="N90" s="147"/>
    </row>
    <row r="91" spans="1:14">
      <c r="E91" s="232"/>
      <c r="F91" s="232">
        <v>1990</v>
      </c>
      <c r="G91" s="232">
        <v>2000</v>
      </c>
      <c r="H91" s="232">
        <v>2010</v>
      </c>
      <c r="I91" s="232">
        <v>2020</v>
      </c>
      <c r="J91" s="232">
        <v>2030</v>
      </c>
      <c r="K91" s="232">
        <v>2040</v>
      </c>
      <c r="L91" s="232">
        <v>2050</v>
      </c>
      <c r="M91" s="241" t="s">
        <v>267</v>
      </c>
      <c r="N91" s="242"/>
    </row>
    <row r="92" spans="1:14">
      <c r="E92" s="136" t="s">
        <v>63</v>
      </c>
      <c r="F92" s="234">
        <f>H92/(1+18%)</f>
        <v>8116593.5570616741</v>
      </c>
      <c r="G92" s="176">
        <f>F92+(F92*9%)</f>
        <v>8847086.9771972243</v>
      </c>
      <c r="H92" s="176">
        <v>9577580.3973327745</v>
      </c>
      <c r="I92" s="176">
        <v>8556285.7195855826</v>
      </c>
      <c r="J92" s="176">
        <v>7550140.7033353765</v>
      </c>
      <c r="K92" s="176">
        <v>7005385.8074910259</v>
      </c>
      <c r="L92" s="176">
        <v>6458322.3834553268</v>
      </c>
      <c r="M92" s="235">
        <f>(L92-F92)/F92</f>
        <v>-0.20430629696414979</v>
      </c>
      <c r="N92" s="236"/>
    </row>
    <row r="93" spans="1:14">
      <c r="E93" s="136" t="s">
        <v>271</v>
      </c>
      <c r="F93" s="176">
        <v>8116593.5570616741</v>
      </c>
      <c r="G93" s="176">
        <f>F93*(1-0.4%)^10</f>
        <v>7797711.8609623378</v>
      </c>
      <c r="H93" s="176">
        <f>G93*(1-0.4%)^10</f>
        <v>7491358.2698361427</v>
      </c>
      <c r="I93" s="176">
        <f>H93*(1-5.1%)^10</f>
        <v>4438361.6997254435</v>
      </c>
      <c r="J93" s="176">
        <f t="shared" ref="J93:L93" si="26">I93*(1-5.1%)^10</f>
        <v>2629570.4821524448</v>
      </c>
      <c r="K93" s="176">
        <f t="shared" si="26"/>
        <v>1557926.4125848913</v>
      </c>
      <c r="L93" s="176">
        <f t="shared" si="26"/>
        <v>923015.64970522816</v>
      </c>
      <c r="M93" s="237">
        <f>(L93-F93)/F93</f>
        <v>-0.88628041515000122</v>
      </c>
      <c r="N93" s="238"/>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52"/>
  <sheetViews>
    <sheetView topLeftCell="AP2" workbookViewId="0">
      <selection activeCell="E130" sqref="E130"/>
    </sheetView>
  </sheetViews>
  <sheetFormatPr baseColWidth="10" defaultRowHeight="15" x14ac:dyDescent="0"/>
  <cols>
    <col min="4" max="4" width="18.6640625" customWidth="1"/>
    <col min="6" max="47" width="21" bestFit="1" customWidth="1"/>
  </cols>
  <sheetData>
    <row r="1" spans="1:50">
      <c r="A1" s="2" t="s">
        <v>16</v>
      </c>
      <c r="B1" s="2"/>
      <c r="C1" s="2"/>
      <c r="D1" s="2"/>
    </row>
    <row r="2" spans="1:50">
      <c r="A2" s="2"/>
      <c r="B2" s="2"/>
      <c r="C2" s="2"/>
      <c r="D2" s="2"/>
    </row>
    <row r="4" spans="1:50">
      <c r="AV4" s="2" t="s">
        <v>49</v>
      </c>
      <c r="AW4" s="2"/>
      <c r="AX4" s="2"/>
    </row>
    <row r="5" spans="1:50">
      <c r="A5" s="2" t="s">
        <v>50</v>
      </c>
      <c r="B5" s="2"/>
      <c r="C5" s="4" t="s">
        <v>13</v>
      </c>
      <c r="D5" s="4" t="s">
        <v>14</v>
      </c>
      <c r="E5" s="4" t="s">
        <v>15</v>
      </c>
      <c r="AV5" s="2"/>
      <c r="AW5" s="2"/>
      <c r="AX5" s="2"/>
    </row>
    <row r="6" spans="1:50">
      <c r="C6" s="4"/>
      <c r="D6" s="4"/>
      <c r="E6" s="4" t="s">
        <v>18</v>
      </c>
      <c r="F6" s="33">
        <v>2009</v>
      </c>
      <c r="G6" s="33">
        <v>2010</v>
      </c>
      <c r="H6" s="33">
        <v>2011</v>
      </c>
      <c r="I6" s="33">
        <v>2012</v>
      </c>
      <c r="J6" s="33">
        <v>2013</v>
      </c>
      <c r="K6" s="33">
        <v>2014</v>
      </c>
      <c r="L6" s="33">
        <v>2015</v>
      </c>
      <c r="M6" s="33">
        <v>2016</v>
      </c>
      <c r="N6" s="33">
        <v>2017</v>
      </c>
      <c r="O6" s="33">
        <v>2018</v>
      </c>
      <c r="P6" s="33">
        <v>2019</v>
      </c>
      <c r="Q6" s="33">
        <v>2020</v>
      </c>
      <c r="R6" s="33">
        <v>2021</v>
      </c>
      <c r="S6" s="33">
        <v>2022</v>
      </c>
      <c r="T6" s="33">
        <v>2023</v>
      </c>
      <c r="U6" s="33">
        <v>2024</v>
      </c>
      <c r="V6" s="33">
        <v>2025</v>
      </c>
      <c r="W6" s="33">
        <v>2026</v>
      </c>
      <c r="X6" s="33">
        <v>2027</v>
      </c>
      <c r="Y6" s="33">
        <v>2028</v>
      </c>
      <c r="Z6" s="33">
        <v>2029</v>
      </c>
      <c r="AA6" s="33">
        <v>2030</v>
      </c>
      <c r="AB6" s="33">
        <v>2031</v>
      </c>
      <c r="AC6" s="33">
        <v>2032</v>
      </c>
      <c r="AD6" s="33">
        <v>2033</v>
      </c>
      <c r="AE6" s="33">
        <v>2034</v>
      </c>
      <c r="AF6" s="33">
        <v>2035</v>
      </c>
      <c r="AG6" s="33">
        <v>2036</v>
      </c>
      <c r="AH6" s="33">
        <v>2037</v>
      </c>
      <c r="AI6" s="33">
        <v>2038</v>
      </c>
      <c r="AJ6" s="33">
        <v>2039</v>
      </c>
      <c r="AK6" s="33">
        <v>2040</v>
      </c>
      <c r="AL6" s="33">
        <v>2041</v>
      </c>
      <c r="AM6" s="33">
        <v>2042</v>
      </c>
      <c r="AN6" s="33">
        <v>2043</v>
      </c>
      <c r="AO6" s="33">
        <v>2044</v>
      </c>
      <c r="AP6" s="33">
        <v>2045</v>
      </c>
      <c r="AQ6" s="33">
        <v>2046</v>
      </c>
      <c r="AR6" s="33">
        <v>2047</v>
      </c>
      <c r="AS6" s="33">
        <v>2048</v>
      </c>
      <c r="AT6" s="33">
        <v>2049</v>
      </c>
      <c r="AU6" s="33">
        <v>2050</v>
      </c>
    </row>
    <row r="7" spans="1:50">
      <c r="D7" t="s">
        <v>7</v>
      </c>
      <c r="E7">
        <v>499.1</v>
      </c>
      <c r="F7" s="32">
        <v>166070</v>
      </c>
      <c r="G7" s="32">
        <f>F7-G8</f>
        <v>166070</v>
      </c>
      <c r="H7" s="32">
        <v>166070</v>
      </c>
      <c r="I7" s="32">
        <v>166070</v>
      </c>
      <c r="J7" s="32">
        <v>166070</v>
      </c>
      <c r="K7" s="32">
        <v>166070</v>
      </c>
      <c r="L7" s="32">
        <v>166070</v>
      </c>
      <c r="M7" s="32">
        <v>166070</v>
      </c>
      <c r="N7" s="32">
        <v>166070</v>
      </c>
      <c r="O7" s="32">
        <v>166070</v>
      </c>
      <c r="P7" s="32">
        <v>166070</v>
      </c>
      <c r="Q7" s="32">
        <v>166070</v>
      </c>
      <c r="R7" s="32">
        <v>166070</v>
      </c>
      <c r="S7" s="32">
        <v>166070</v>
      </c>
      <c r="T7" s="32">
        <v>166070</v>
      </c>
      <c r="U7" s="32">
        <v>166070</v>
      </c>
      <c r="V7" s="32">
        <v>166070</v>
      </c>
      <c r="W7" s="32">
        <v>166070</v>
      </c>
      <c r="X7" s="32">
        <v>166070</v>
      </c>
      <c r="Y7" s="32">
        <v>166070</v>
      </c>
      <c r="Z7" s="32">
        <v>166070</v>
      </c>
      <c r="AA7" s="32">
        <v>166070</v>
      </c>
      <c r="AB7" s="32">
        <v>166070</v>
      </c>
      <c r="AC7" s="32">
        <v>166070</v>
      </c>
      <c r="AD7" s="32">
        <v>166070</v>
      </c>
      <c r="AE7" s="32">
        <v>166070</v>
      </c>
      <c r="AF7" s="32">
        <v>166070</v>
      </c>
      <c r="AG7" s="32">
        <v>166070</v>
      </c>
      <c r="AH7" s="32">
        <v>166070</v>
      </c>
      <c r="AI7" s="32">
        <v>166070</v>
      </c>
      <c r="AJ7" s="32">
        <v>166070</v>
      </c>
      <c r="AK7" s="32">
        <v>166070</v>
      </c>
      <c r="AL7" s="32">
        <v>166070</v>
      </c>
      <c r="AM7" s="32">
        <v>166070</v>
      </c>
      <c r="AN7" s="32">
        <v>166070</v>
      </c>
      <c r="AO7" s="32">
        <v>166070</v>
      </c>
      <c r="AP7" s="32">
        <v>166070</v>
      </c>
      <c r="AQ7" s="32">
        <v>166070</v>
      </c>
      <c r="AR7" s="32">
        <v>166070</v>
      </c>
      <c r="AS7" s="32">
        <v>166070</v>
      </c>
      <c r="AT7" s="32">
        <v>166070</v>
      </c>
      <c r="AU7" s="32">
        <v>166070</v>
      </c>
      <c r="AV7" s="36">
        <f>AU7/AU34</f>
        <v>0.12385701966378473</v>
      </c>
    </row>
    <row r="8" spans="1:50">
      <c r="D8" s="42" t="s">
        <v>47</v>
      </c>
      <c r="E8">
        <v>49.910000000000004</v>
      </c>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row>
    <row r="9" spans="1:50">
      <c r="D9" t="s">
        <v>8</v>
      </c>
      <c r="E9">
        <v>397.3</v>
      </c>
      <c r="F9" s="32">
        <v>76848</v>
      </c>
      <c r="G9" s="32">
        <v>76848</v>
      </c>
      <c r="H9" s="32">
        <v>76848</v>
      </c>
      <c r="I9" s="32">
        <v>76848</v>
      </c>
      <c r="J9" s="32">
        <v>76848</v>
      </c>
      <c r="K9" s="32">
        <v>76848</v>
      </c>
      <c r="L9" s="32">
        <v>76848</v>
      </c>
      <c r="M9" s="32">
        <v>76848</v>
      </c>
      <c r="N9" s="32">
        <v>76848</v>
      </c>
      <c r="O9" s="32">
        <v>76848</v>
      </c>
      <c r="P9" s="32">
        <v>76848</v>
      </c>
      <c r="Q9" s="32">
        <v>76848</v>
      </c>
      <c r="R9" s="32">
        <v>76848</v>
      </c>
      <c r="S9" s="32">
        <v>76848</v>
      </c>
      <c r="T9" s="32">
        <v>76848</v>
      </c>
      <c r="U9" s="32">
        <v>76848</v>
      </c>
      <c r="V9" s="32">
        <v>76848</v>
      </c>
      <c r="W9" s="32">
        <v>76848</v>
      </c>
      <c r="X9" s="32">
        <v>76848</v>
      </c>
      <c r="Y9" s="32">
        <v>76848</v>
      </c>
      <c r="Z9" s="32">
        <v>76848</v>
      </c>
      <c r="AA9" s="32">
        <v>76848</v>
      </c>
      <c r="AB9" s="32">
        <v>76848</v>
      </c>
      <c r="AC9" s="32">
        <v>76848</v>
      </c>
      <c r="AD9" s="32">
        <v>76848</v>
      </c>
      <c r="AE9" s="32">
        <v>76848</v>
      </c>
      <c r="AF9" s="32">
        <v>76848</v>
      </c>
      <c r="AG9" s="32">
        <v>76848</v>
      </c>
      <c r="AH9" s="32">
        <v>76848</v>
      </c>
      <c r="AI9" s="32">
        <v>76848</v>
      </c>
      <c r="AJ9" s="32">
        <v>76848</v>
      </c>
      <c r="AK9" s="32">
        <v>76848</v>
      </c>
      <c r="AL9" s="32">
        <v>76848</v>
      </c>
      <c r="AM9" s="32">
        <v>76848</v>
      </c>
      <c r="AN9" s="32">
        <v>76848</v>
      </c>
      <c r="AO9" s="32">
        <v>76848</v>
      </c>
      <c r="AP9" s="32">
        <v>76848</v>
      </c>
      <c r="AQ9" s="32">
        <v>76848</v>
      </c>
      <c r="AR9" s="32">
        <v>76848</v>
      </c>
      <c r="AS9" s="32">
        <v>76848</v>
      </c>
      <c r="AT9" s="32">
        <v>76848</v>
      </c>
      <c r="AU9" s="32">
        <v>76848</v>
      </c>
      <c r="AV9" s="36">
        <f>AU9/AU34</f>
        <v>5.7314170212094472E-2</v>
      </c>
    </row>
    <row r="10" spans="1:50">
      <c r="D10" s="42" t="s">
        <v>46</v>
      </c>
      <c r="E10">
        <v>198.65</v>
      </c>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row>
    <row r="11" spans="1:50">
      <c r="D11" t="s">
        <v>9</v>
      </c>
      <c r="E11">
        <v>359.6</v>
      </c>
      <c r="F11" s="32">
        <v>92750</v>
      </c>
      <c r="G11" s="32">
        <v>92750</v>
      </c>
      <c r="H11" s="32">
        <v>92750</v>
      </c>
      <c r="I11" s="32">
        <v>92750</v>
      </c>
      <c r="J11" s="32">
        <v>92750</v>
      </c>
      <c r="K11" s="32">
        <v>92750</v>
      </c>
      <c r="L11" s="32">
        <v>92750</v>
      </c>
      <c r="M11" s="32">
        <v>92750</v>
      </c>
      <c r="N11" s="32">
        <v>92750</v>
      </c>
      <c r="O11" s="32">
        <v>92750</v>
      </c>
      <c r="P11" s="32">
        <v>92750</v>
      </c>
      <c r="Q11" s="32">
        <v>92750</v>
      </c>
      <c r="R11" s="32">
        <v>92750</v>
      </c>
      <c r="S11" s="32">
        <v>92750</v>
      </c>
      <c r="T11" s="32">
        <v>92750</v>
      </c>
      <c r="U11" s="32">
        <v>92750</v>
      </c>
      <c r="V11" s="32">
        <v>92750</v>
      </c>
      <c r="W11" s="32">
        <v>92750</v>
      </c>
      <c r="X11" s="32">
        <v>92750</v>
      </c>
      <c r="Y11" s="32">
        <v>92750</v>
      </c>
      <c r="Z11" s="32">
        <v>92750</v>
      </c>
      <c r="AA11" s="32">
        <v>92750</v>
      </c>
      <c r="AB11" s="32">
        <v>92750</v>
      </c>
      <c r="AC11" s="32">
        <v>92750</v>
      </c>
      <c r="AD11" s="32">
        <v>92750</v>
      </c>
      <c r="AE11" s="32">
        <v>92750</v>
      </c>
      <c r="AF11" s="32">
        <v>92750</v>
      </c>
      <c r="AG11" s="32">
        <v>92750</v>
      </c>
      <c r="AH11" s="32">
        <v>92750</v>
      </c>
      <c r="AI11" s="32">
        <v>92750</v>
      </c>
      <c r="AJ11" s="32">
        <v>92750</v>
      </c>
      <c r="AK11" s="32">
        <v>92750</v>
      </c>
      <c r="AL11" s="32">
        <v>92750</v>
      </c>
      <c r="AM11" s="32">
        <v>92750</v>
      </c>
      <c r="AN11" s="32">
        <v>92750</v>
      </c>
      <c r="AO11" s="32">
        <v>92750</v>
      </c>
      <c r="AP11" s="32">
        <v>92750</v>
      </c>
      <c r="AQ11" s="32">
        <v>92750</v>
      </c>
      <c r="AR11" s="32">
        <v>92750</v>
      </c>
      <c r="AS11" s="32">
        <v>92750</v>
      </c>
      <c r="AT11" s="32">
        <v>92750</v>
      </c>
      <c r="AU11" s="32">
        <v>92750</v>
      </c>
      <c r="AV11" s="36">
        <f>AU11/AU34</f>
        <v>6.9174074630071858E-2</v>
      </c>
    </row>
    <row r="12" spans="1:50">
      <c r="D12" s="42" t="s">
        <v>45</v>
      </c>
      <c r="E12">
        <v>305.66000000000003</v>
      </c>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row>
    <row r="13" spans="1:50">
      <c r="C13" t="s">
        <v>0</v>
      </c>
      <c r="D13" t="s">
        <v>10</v>
      </c>
      <c r="E13">
        <v>210.5</v>
      </c>
      <c r="F13" s="13">
        <v>53283</v>
      </c>
      <c r="G13" s="13">
        <v>53283</v>
      </c>
      <c r="H13" s="13">
        <v>53283</v>
      </c>
      <c r="I13" s="13">
        <v>53283</v>
      </c>
      <c r="J13" s="13">
        <v>53283</v>
      </c>
      <c r="K13" s="13">
        <v>53283</v>
      </c>
      <c r="L13" s="13">
        <v>53283</v>
      </c>
      <c r="M13" s="13">
        <v>53283</v>
      </c>
      <c r="N13" s="13">
        <v>53283</v>
      </c>
      <c r="O13" s="13">
        <v>53283</v>
      </c>
      <c r="P13" s="13">
        <v>53283</v>
      </c>
      <c r="Q13" s="13">
        <v>53283</v>
      </c>
      <c r="R13" s="13">
        <v>53283</v>
      </c>
      <c r="S13" s="13">
        <v>53283</v>
      </c>
      <c r="T13" s="13">
        <v>53283</v>
      </c>
      <c r="U13" s="13">
        <v>53283</v>
      </c>
      <c r="V13" s="13">
        <v>53283</v>
      </c>
      <c r="W13" s="13">
        <v>53283</v>
      </c>
      <c r="X13" s="13">
        <v>53283</v>
      </c>
      <c r="Y13" s="13">
        <v>53283</v>
      </c>
      <c r="Z13" s="13">
        <v>53283</v>
      </c>
      <c r="AA13" s="13">
        <v>53283</v>
      </c>
      <c r="AB13" s="13">
        <v>53283</v>
      </c>
      <c r="AC13" s="13">
        <v>53283</v>
      </c>
      <c r="AD13" s="13">
        <v>53283</v>
      </c>
      <c r="AE13" s="13">
        <v>53283</v>
      </c>
      <c r="AF13" s="13">
        <v>53283</v>
      </c>
      <c r="AG13" s="13">
        <v>53283</v>
      </c>
      <c r="AH13" s="13">
        <v>53283</v>
      </c>
      <c r="AI13" s="13">
        <v>53283</v>
      </c>
      <c r="AJ13" s="13">
        <v>53283</v>
      </c>
      <c r="AK13" s="13">
        <v>53283</v>
      </c>
      <c r="AL13" s="13">
        <v>53283</v>
      </c>
      <c r="AM13" s="13">
        <v>53283</v>
      </c>
      <c r="AN13" s="13">
        <v>53283</v>
      </c>
      <c r="AO13" s="13">
        <v>53283</v>
      </c>
      <c r="AP13" s="13">
        <v>53283</v>
      </c>
      <c r="AQ13" s="13">
        <v>53283</v>
      </c>
      <c r="AR13" s="13">
        <v>53283</v>
      </c>
      <c r="AS13" s="13">
        <v>53283</v>
      </c>
      <c r="AT13" s="13">
        <v>53283</v>
      </c>
      <c r="AU13" s="13">
        <v>53283</v>
      </c>
    </row>
    <row r="14" spans="1:50">
      <c r="D14" t="s">
        <v>11</v>
      </c>
      <c r="E14">
        <v>179.3</v>
      </c>
      <c r="F14" s="13">
        <v>20037</v>
      </c>
      <c r="G14" s="12">
        <v>22504.535</v>
      </c>
      <c r="H14" s="12">
        <v>24990.5765125</v>
      </c>
      <c r="I14" s="12">
        <v>27495.263336343749</v>
      </c>
      <c r="J14" s="12">
        <v>30018.735311366327</v>
      </c>
      <c r="K14" s="12">
        <v>32561.133326201576</v>
      </c>
      <c r="L14" s="12">
        <v>35122.599326148091</v>
      </c>
      <c r="M14" s="12">
        <v>37703.276321094199</v>
      </c>
      <c r="N14" s="12">
        <v>40303.308393502404</v>
      </c>
      <c r="O14" s="12">
        <v>42922.840706453673</v>
      </c>
      <c r="P14" s="12">
        <v>45562.019511752078</v>
      </c>
      <c r="Q14" s="12">
        <v>45562.019511752078</v>
      </c>
      <c r="R14" s="12">
        <v>45562.019511752078</v>
      </c>
      <c r="S14" s="12">
        <v>45562.019511752078</v>
      </c>
      <c r="T14" s="12">
        <v>45562.019511752078</v>
      </c>
      <c r="U14" s="12">
        <v>45562.019511752078</v>
      </c>
      <c r="V14" s="12">
        <v>45562.019511752078</v>
      </c>
      <c r="W14" s="12">
        <v>45562.019511752078</v>
      </c>
      <c r="X14" s="12">
        <v>45562.019511752078</v>
      </c>
      <c r="Y14" s="12">
        <v>45562.019511752078</v>
      </c>
      <c r="Z14" s="12">
        <v>45562.019511752078</v>
      </c>
      <c r="AA14" s="12">
        <v>45562.019511752078</v>
      </c>
      <c r="AB14" s="12">
        <v>45562.019511752078</v>
      </c>
      <c r="AC14" s="12">
        <v>45562.019511752078</v>
      </c>
      <c r="AD14" s="12">
        <v>45562.019511752078</v>
      </c>
      <c r="AE14" s="12">
        <v>45562.019511752078</v>
      </c>
      <c r="AF14" s="12">
        <v>45562.019511752078</v>
      </c>
      <c r="AG14" s="12">
        <v>45562.019511752078</v>
      </c>
      <c r="AH14" s="12">
        <v>45562.019511752078</v>
      </c>
      <c r="AI14" s="12">
        <v>45562.019511752078</v>
      </c>
      <c r="AJ14" s="12">
        <v>45562.019511752078</v>
      </c>
      <c r="AK14" s="12">
        <v>45562.019511752078</v>
      </c>
      <c r="AL14" s="12">
        <v>45562.019511752078</v>
      </c>
      <c r="AM14" s="12">
        <v>45562.019511752078</v>
      </c>
      <c r="AN14" s="12">
        <v>45562.019511752078</v>
      </c>
      <c r="AO14" s="12">
        <v>45562.019511752078</v>
      </c>
      <c r="AP14" s="12">
        <v>45562.019511752078</v>
      </c>
      <c r="AQ14" s="12">
        <v>45562.019511752078</v>
      </c>
      <c r="AR14" s="12">
        <v>45562.019511752078</v>
      </c>
      <c r="AS14" s="12">
        <v>45562.019511752078</v>
      </c>
      <c r="AT14" s="12">
        <v>45562.019511752078</v>
      </c>
      <c r="AU14" s="12">
        <v>45562.019511752078</v>
      </c>
    </row>
    <row r="15" spans="1:50">
      <c r="D15" t="s">
        <v>12</v>
      </c>
      <c r="E15">
        <v>15</v>
      </c>
      <c r="F15" s="13"/>
      <c r="G15" s="13"/>
      <c r="H15" s="13"/>
      <c r="I15" s="13"/>
      <c r="J15" s="13"/>
      <c r="K15" s="13"/>
      <c r="L15" s="13"/>
      <c r="M15" s="13"/>
      <c r="N15" s="13"/>
      <c r="O15" s="13"/>
      <c r="P15" s="13"/>
      <c r="Q15" s="12">
        <v>2658.9726463381403</v>
      </c>
      <c r="R15" s="12">
        <v>5337.8875875238173</v>
      </c>
      <c r="S15" s="12">
        <v>8036.8943907683861</v>
      </c>
      <c r="T15" s="12">
        <v>10756.143745037289</v>
      </c>
      <c r="U15" s="12">
        <v>13495.787469463208</v>
      </c>
      <c r="V15" s="12">
        <v>16255.978521822322</v>
      </c>
      <c r="W15" s="12">
        <v>19036.871007074129</v>
      </c>
      <c r="X15" s="12">
        <v>21838.620185965327</v>
      </c>
      <c r="Y15" s="12">
        <v>24661.382483698206</v>
      </c>
      <c r="Z15" s="12">
        <v>27505.315498664084</v>
      </c>
      <c r="AA15" s="12">
        <v>30370.578011242204</v>
      </c>
      <c r="AB15" s="12">
        <v>33257.329992664658</v>
      </c>
      <c r="AC15" s="12">
        <v>36165.732613947781</v>
      </c>
      <c r="AD15" s="12">
        <v>39095.948254890529</v>
      </c>
      <c r="AE15" s="12">
        <v>42048.140513140344</v>
      </c>
      <c r="AF15" s="12">
        <v>45022.474213327034</v>
      </c>
      <c r="AG15" s="12">
        <v>48019.115416265129</v>
      </c>
      <c r="AH15" s="12">
        <v>51038.231428225256</v>
      </c>
      <c r="AI15" s="12">
        <v>54079.990810275085</v>
      </c>
      <c r="AJ15" s="12">
        <v>57144.563387690287</v>
      </c>
      <c r="AK15" s="12">
        <v>60232.120259436102</v>
      </c>
      <c r="AL15" s="12">
        <v>63342.833807720017</v>
      </c>
      <c r="AM15" s="12">
        <v>66476.877707616062</v>
      </c>
      <c r="AN15" s="12">
        <v>69634.426936761331</v>
      </c>
      <c r="AO15" s="12">
        <v>72815.657785125179</v>
      </c>
      <c r="AP15" s="12">
        <v>76020.747864851757</v>
      </c>
      <c r="AQ15" s="12">
        <v>79249.876120176283</v>
      </c>
      <c r="AR15" s="12">
        <v>82503.222837415742</v>
      </c>
      <c r="AS15" s="12">
        <v>85780.969655034496</v>
      </c>
      <c r="AT15" s="12">
        <v>89083.299573785393</v>
      </c>
      <c r="AU15" s="12">
        <v>92410.396966926928</v>
      </c>
    </row>
    <row r="16" spans="1:50">
      <c r="D16" t="s">
        <v>7</v>
      </c>
      <c r="E16">
        <v>432.4</v>
      </c>
      <c r="F16" s="32">
        <v>202490</v>
      </c>
      <c r="G16" s="32">
        <v>202490</v>
      </c>
      <c r="H16" s="32">
        <v>202490</v>
      </c>
      <c r="I16" s="32">
        <v>202490</v>
      </c>
      <c r="J16" s="32">
        <v>202490</v>
      </c>
      <c r="K16" s="32">
        <v>202490</v>
      </c>
      <c r="L16" s="32">
        <v>202490</v>
      </c>
      <c r="M16" s="32">
        <v>202490</v>
      </c>
      <c r="N16" s="32">
        <v>202490</v>
      </c>
      <c r="O16" s="32">
        <v>202490</v>
      </c>
      <c r="P16" s="32">
        <v>202490</v>
      </c>
      <c r="Q16" s="32">
        <v>202490</v>
      </c>
      <c r="R16" s="32">
        <v>202490</v>
      </c>
      <c r="S16" s="32">
        <v>202490</v>
      </c>
      <c r="T16" s="32">
        <v>202490</v>
      </c>
      <c r="U16" s="32">
        <v>202490</v>
      </c>
      <c r="V16" s="32">
        <v>202490</v>
      </c>
      <c r="W16" s="32">
        <v>202490</v>
      </c>
      <c r="X16" s="32">
        <v>202490</v>
      </c>
      <c r="Y16" s="32">
        <v>202490</v>
      </c>
      <c r="Z16" s="32">
        <v>202490</v>
      </c>
      <c r="AA16" s="32">
        <v>202490</v>
      </c>
      <c r="AB16" s="32">
        <v>202490</v>
      </c>
      <c r="AC16" s="32">
        <v>202490</v>
      </c>
      <c r="AD16" s="32">
        <v>202490</v>
      </c>
      <c r="AE16" s="32">
        <v>202490</v>
      </c>
      <c r="AF16" s="32">
        <v>202490</v>
      </c>
      <c r="AG16" s="32">
        <v>202490</v>
      </c>
      <c r="AH16" s="32">
        <v>202490</v>
      </c>
      <c r="AI16" s="32">
        <v>202490</v>
      </c>
      <c r="AJ16" s="32">
        <v>202490</v>
      </c>
      <c r="AK16" s="32">
        <v>202490</v>
      </c>
      <c r="AL16" s="32">
        <v>202490</v>
      </c>
      <c r="AM16" s="32">
        <v>202490</v>
      </c>
      <c r="AN16" s="32">
        <v>202490</v>
      </c>
      <c r="AO16" s="32">
        <v>202490</v>
      </c>
      <c r="AP16" s="32">
        <v>202490</v>
      </c>
      <c r="AQ16" s="32">
        <v>202490</v>
      </c>
      <c r="AR16" s="32">
        <v>202490</v>
      </c>
      <c r="AS16" s="32">
        <v>202490</v>
      </c>
      <c r="AT16" s="32">
        <v>202490</v>
      </c>
      <c r="AU16" s="32">
        <v>202490</v>
      </c>
      <c r="AV16" s="36">
        <f>AU16/AU34</f>
        <v>0.15101949727054717</v>
      </c>
    </row>
    <row r="17" spans="3:48">
      <c r="D17" s="42" t="s">
        <v>47</v>
      </c>
      <c r="E17">
        <v>43.24</v>
      </c>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row>
    <row r="18" spans="3:48">
      <c r="D18" t="s">
        <v>8</v>
      </c>
      <c r="E18">
        <v>335.3</v>
      </c>
      <c r="F18" s="32">
        <v>60891</v>
      </c>
      <c r="G18" s="32">
        <v>60891</v>
      </c>
      <c r="H18" s="32">
        <v>60891</v>
      </c>
      <c r="I18" s="32">
        <v>60891</v>
      </c>
      <c r="J18" s="32">
        <v>60891</v>
      </c>
      <c r="K18" s="32">
        <v>60891</v>
      </c>
      <c r="L18" s="32">
        <v>60891</v>
      </c>
      <c r="M18" s="32">
        <v>60891</v>
      </c>
      <c r="N18" s="32">
        <v>60891</v>
      </c>
      <c r="O18" s="32">
        <v>60891</v>
      </c>
      <c r="P18" s="32">
        <v>60891</v>
      </c>
      <c r="Q18" s="32">
        <v>60891</v>
      </c>
      <c r="R18" s="32">
        <v>60891</v>
      </c>
      <c r="S18" s="32">
        <v>60891</v>
      </c>
      <c r="T18" s="32">
        <v>60891</v>
      </c>
      <c r="U18" s="32">
        <v>60891</v>
      </c>
      <c r="V18" s="32">
        <v>60891</v>
      </c>
      <c r="W18" s="32">
        <v>60891</v>
      </c>
      <c r="X18" s="32">
        <v>60891</v>
      </c>
      <c r="Y18" s="32">
        <v>60891</v>
      </c>
      <c r="Z18" s="32">
        <v>60891</v>
      </c>
      <c r="AA18" s="32">
        <v>60891</v>
      </c>
      <c r="AB18" s="32">
        <v>60891</v>
      </c>
      <c r="AC18" s="32">
        <v>60891</v>
      </c>
      <c r="AD18" s="32">
        <v>60891</v>
      </c>
      <c r="AE18" s="32">
        <v>60891</v>
      </c>
      <c r="AF18" s="32">
        <v>60891</v>
      </c>
      <c r="AG18" s="32">
        <v>60891</v>
      </c>
      <c r="AH18" s="32">
        <v>60891</v>
      </c>
      <c r="AI18" s="32">
        <v>60891</v>
      </c>
      <c r="AJ18" s="32">
        <v>60891</v>
      </c>
      <c r="AK18" s="32">
        <v>60891</v>
      </c>
      <c r="AL18" s="32">
        <v>60891</v>
      </c>
      <c r="AM18" s="32">
        <v>60891</v>
      </c>
      <c r="AN18" s="32">
        <v>60891</v>
      </c>
      <c r="AO18" s="32">
        <v>60891</v>
      </c>
      <c r="AP18" s="32">
        <v>60891</v>
      </c>
      <c r="AQ18" s="32">
        <v>60891</v>
      </c>
      <c r="AR18" s="32">
        <v>60891</v>
      </c>
      <c r="AS18" s="32">
        <v>60891</v>
      </c>
      <c r="AT18" s="32">
        <v>60891</v>
      </c>
      <c r="AU18" s="32">
        <v>60891</v>
      </c>
      <c r="AV18" s="36">
        <f>AU18/AU34</f>
        <v>4.5413246127220544E-2</v>
      </c>
    </row>
    <row r="19" spans="3:48">
      <c r="D19" s="42" t="s">
        <v>46</v>
      </c>
      <c r="E19">
        <v>167.65</v>
      </c>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3:48">
      <c r="C20" t="s">
        <v>1</v>
      </c>
      <c r="D20" t="s">
        <v>9</v>
      </c>
      <c r="E20">
        <v>296.5</v>
      </c>
      <c r="F20" s="32">
        <v>35652</v>
      </c>
      <c r="G20" s="32">
        <v>35652</v>
      </c>
      <c r="H20" s="32">
        <v>35652</v>
      </c>
      <c r="I20" s="32">
        <v>35652</v>
      </c>
      <c r="J20" s="32">
        <v>35652</v>
      </c>
      <c r="K20" s="32">
        <v>35652</v>
      </c>
      <c r="L20" s="32">
        <v>35652</v>
      </c>
      <c r="M20" s="32">
        <v>35652</v>
      </c>
      <c r="N20" s="32">
        <v>35652</v>
      </c>
      <c r="O20" s="32">
        <v>35652</v>
      </c>
      <c r="P20" s="32">
        <v>35652</v>
      </c>
      <c r="Q20" s="32">
        <v>35652</v>
      </c>
      <c r="R20" s="32">
        <v>35652</v>
      </c>
      <c r="S20" s="32">
        <v>35652</v>
      </c>
      <c r="T20" s="32">
        <v>35652</v>
      </c>
      <c r="U20" s="32">
        <v>35652</v>
      </c>
      <c r="V20" s="32">
        <v>35652</v>
      </c>
      <c r="W20" s="32">
        <v>35652</v>
      </c>
      <c r="X20" s="32">
        <v>35652</v>
      </c>
      <c r="Y20" s="32">
        <v>35652</v>
      </c>
      <c r="Z20" s="32">
        <v>35652</v>
      </c>
      <c r="AA20" s="32">
        <v>35652</v>
      </c>
      <c r="AB20" s="32">
        <v>35652</v>
      </c>
      <c r="AC20" s="32">
        <v>35652</v>
      </c>
      <c r="AD20" s="32">
        <v>35652</v>
      </c>
      <c r="AE20" s="32">
        <v>35652</v>
      </c>
      <c r="AF20" s="32">
        <v>35652</v>
      </c>
      <c r="AG20" s="32">
        <v>35652</v>
      </c>
      <c r="AH20" s="32">
        <v>35652</v>
      </c>
      <c r="AI20" s="32">
        <v>35652</v>
      </c>
      <c r="AJ20" s="32">
        <v>35652</v>
      </c>
      <c r="AK20" s="32">
        <v>35652</v>
      </c>
      <c r="AL20" s="32">
        <v>35652</v>
      </c>
      <c r="AM20" s="32">
        <v>35652</v>
      </c>
      <c r="AN20" s="32">
        <v>35652</v>
      </c>
      <c r="AO20" s="32">
        <v>35652</v>
      </c>
      <c r="AP20" s="32">
        <v>35652</v>
      </c>
      <c r="AQ20" s="32">
        <v>35652</v>
      </c>
      <c r="AR20" s="32">
        <v>35652</v>
      </c>
      <c r="AS20" s="32">
        <v>35652</v>
      </c>
      <c r="AT20" s="32">
        <v>35652</v>
      </c>
      <c r="AU20" s="32">
        <v>35652</v>
      </c>
      <c r="AV20" s="36">
        <f>AU20/AU34</f>
        <v>2.6589693894461693E-2</v>
      </c>
    </row>
    <row r="21" spans="3:48">
      <c r="D21" s="42" t="s">
        <v>45</v>
      </c>
      <c r="E21">
        <v>252.02500000000001</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row>
    <row r="22" spans="3:48">
      <c r="D22" t="s">
        <v>10</v>
      </c>
      <c r="E22">
        <v>172.8</v>
      </c>
      <c r="F22" s="13">
        <v>5682</v>
      </c>
      <c r="G22" s="13">
        <v>5682</v>
      </c>
      <c r="H22" s="13">
        <v>5682</v>
      </c>
      <c r="I22" s="13">
        <v>5682</v>
      </c>
      <c r="J22" s="13">
        <v>5682</v>
      </c>
      <c r="K22" s="13">
        <v>5682</v>
      </c>
      <c r="L22" s="13">
        <v>5682</v>
      </c>
      <c r="M22" s="13">
        <v>5682</v>
      </c>
      <c r="N22" s="13">
        <v>5682</v>
      </c>
      <c r="O22" s="13">
        <v>5682</v>
      </c>
      <c r="P22" s="13">
        <v>5682</v>
      </c>
      <c r="Q22" s="13">
        <v>5682</v>
      </c>
      <c r="R22" s="13">
        <v>5682</v>
      </c>
      <c r="S22" s="13">
        <v>5682</v>
      </c>
      <c r="T22" s="13">
        <v>5682</v>
      </c>
      <c r="U22" s="13">
        <v>5682</v>
      </c>
      <c r="V22" s="13">
        <v>5682</v>
      </c>
      <c r="W22" s="13">
        <v>5682</v>
      </c>
      <c r="X22" s="13">
        <v>5682</v>
      </c>
      <c r="Y22" s="13">
        <v>5682</v>
      </c>
      <c r="Z22" s="13">
        <v>5682</v>
      </c>
      <c r="AA22" s="13">
        <v>5682</v>
      </c>
      <c r="AB22" s="13">
        <v>5682</v>
      </c>
      <c r="AC22" s="13">
        <v>5682</v>
      </c>
      <c r="AD22" s="13">
        <v>5682</v>
      </c>
      <c r="AE22" s="13">
        <v>5682</v>
      </c>
      <c r="AF22" s="13">
        <v>5682</v>
      </c>
      <c r="AG22" s="13">
        <v>5682</v>
      </c>
      <c r="AH22" s="13">
        <v>5682</v>
      </c>
      <c r="AI22" s="13">
        <v>5682</v>
      </c>
      <c r="AJ22" s="13">
        <v>5682</v>
      </c>
      <c r="AK22" s="13">
        <v>5682</v>
      </c>
      <c r="AL22" s="13">
        <v>5682</v>
      </c>
      <c r="AM22" s="13">
        <v>5682</v>
      </c>
      <c r="AN22" s="13">
        <v>5682</v>
      </c>
      <c r="AO22" s="13">
        <v>5682</v>
      </c>
      <c r="AP22" s="13">
        <v>5682</v>
      </c>
      <c r="AQ22" s="13">
        <v>5682</v>
      </c>
      <c r="AR22" s="13">
        <v>5682</v>
      </c>
      <c r="AS22" s="13">
        <v>5682</v>
      </c>
      <c r="AT22" s="13">
        <v>5682</v>
      </c>
      <c r="AU22" s="13">
        <v>5682</v>
      </c>
    </row>
    <row r="23" spans="3:48">
      <c r="D23" t="s">
        <v>11</v>
      </c>
      <c r="E23">
        <v>149.69999999999999</v>
      </c>
      <c r="F23" s="13">
        <v>2845</v>
      </c>
      <c r="G23" s="12">
        <v>5312.5349999999999</v>
      </c>
      <c r="H23" s="12">
        <v>7798.5765124999998</v>
      </c>
      <c r="I23" s="12">
        <v>10303.263336343749</v>
      </c>
      <c r="J23" s="12">
        <v>12826.735311366327</v>
      </c>
      <c r="K23" s="12">
        <v>15369.133326201574</v>
      </c>
      <c r="L23" s="12">
        <v>17930.599326148087</v>
      </c>
      <c r="M23" s="12">
        <v>20511.276321094199</v>
      </c>
      <c r="N23" s="12">
        <v>23111.308393502408</v>
      </c>
      <c r="O23" s="12">
        <v>25730.840706453677</v>
      </c>
      <c r="P23" s="12">
        <v>28370.019511752078</v>
      </c>
      <c r="Q23" s="12">
        <v>28370.019511752078</v>
      </c>
      <c r="R23" s="12">
        <v>28370.019511752078</v>
      </c>
      <c r="S23" s="12">
        <v>28370.019511752078</v>
      </c>
      <c r="T23" s="12">
        <v>28370.019511752078</v>
      </c>
      <c r="U23" s="12">
        <v>28370.019511752078</v>
      </c>
      <c r="V23" s="12">
        <v>28370.019511752078</v>
      </c>
      <c r="W23" s="12">
        <v>28370.019511752078</v>
      </c>
      <c r="X23" s="12">
        <v>28370.019511752078</v>
      </c>
      <c r="Y23" s="12">
        <v>28370.019511752078</v>
      </c>
      <c r="Z23" s="12">
        <v>28370.019511752078</v>
      </c>
      <c r="AA23" s="12">
        <v>28370.019511752078</v>
      </c>
      <c r="AB23" s="12">
        <v>28370.019511752078</v>
      </c>
      <c r="AC23" s="12">
        <v>28370.019511752078</v>
      </c>
      <c r="AD23" s="12">
        <v>28370.019511752078</v>
      </c>
      <c r="AE23" s="12">
        <v>28370.019511752078</v>
      </c>
      <c r="AF23" s="12">
        <v>28370.019511752078</v>
      </c>
      <c r="AG23" s="12">
        <v>28370.019511752078</v>
      </c>
      <c r="AH23" s="12">
        <v>28370.019511752078</v>
      </c>
      <c r="AI23" s="12">
        <v>28370.019511752078</v>
      </c>
      <c r="AJ23" s="12">
        <v>28370.019511752078</v>
      </c>
      <c r="AK23" s="12">
        <v>28370.019511752078</v>
      </c>
      <c r="AL23" s="12">
        <v>28370.019511752078</v>
      </c>
      <c r="AM23" s="12">
        <v>28370.019511752078</v>
      </c>
      <c r="AN23" s="12">
        <v>28370.019511752078</v>
      </c>
      <c r="AO23" s="12">
        <v>28370.019511752078</v>
      </c>
      <c r="AP23" s="12">
        <v>28370.019511752078</v>
      </c>
      <c r="AQ23" s="12">
        <v>28370.019511752078</v>
      </c>
      <c r="AR23" s="12">
        <v>28370.019511752078</v>
      </c>
      <c r="AS23" s="12">
        <v>28370.019511752078</v>
      </c>
      <c r="AT23" s="12">
        <v>28370.019511752078</v>
      </c>
      <c r="AU23" s="12">
        <v>28370.019511752078</v>
      </c>
    </row>
    <row r="24" spans="3:48">
      <c r="D24" t="s">
        <v>12</v>
      </c>
      <c r="E24">
        <v>15</v>
      </c>
      <c r="F24" s="13"/>
      <c r="G24" s="13"/>
      <c r="H24" s="13"/>
      <c r="I24" s="13"/>
      <c r="J24" s="13"/>
      <c r="K24" s="13"/>
      <c r="L24" s="13"/>
      <c r="M24" s="13"/>
      <c r="N24" s="13"/>
      <c r="O24" s="13"/>
      <c r="P24" s="13"/>
      <c r="Q24" s="12">
        <v>2658.9726463381403</v>
      </c>
      <c r="R24" s="12">
        <v>5337.8875875238173</v>
      </c>
      <c r="S24" s="12">
        <v>8036.8943907683861</v>
      </c>
      <c r="T24" s="12">
        <v>10756.143745037289</v>
      </c>
      <c r="U24" s="12">
        <v>13495.787469463208</v>
      </c>
      <c r="V24" s="12">
        <v>16255.978521822322</v>
      </c>
      <c r="W24" s="12">
        <v>19036.871007074129</v>
      </c>
      <c r="X24" s="12">
        <v>21838.620185965327</v>
      </c>
      <c r="Y24" s="12">
        <v>24661.382483698206</v>
      </c>
      <c r="Z24" s="12">
        <v>27505.315498664084</v>
      </c>
      <c r="AA24" s="12">
        <v>30370.578011242204</v>
      </c>
      <c r="AB24" s="12">
        <v>33257.329992664658</v>
      </c>
      <c r="AC24" s="12">
        <v>36165.732613947781</v>
      </c>
      <c r="AD24" s="12">
        <v>39095.948254890529</v>
      </c>
      <c r="AE24" s="12">
        <v>42048.140513140344</v>
      </c>
      <c r="AF24" s="12">
        <v>45022.474213327034</v>
      </c>
      <c r="AG24" s="12">
        <v>48019.115416265129</v>
      </c>
      <c r="AH24" s="12">
        <v>51038.231428225256</v>
      </c>
      <c r="AI24" s="12">
        <v>54079.990810275085</v>
      </c>
      <c r="AJ24" s="12">
        <v>57144.563387690287</v>
      </c>
      <c r="AK24" s="12">
        <v>60232.120259436102</v>
      </c>
      <c r="AL24" s="12">
        <v>63342.833807720017</v>
      </c>
      <c r="AM24" s="12">
        <v>66476.877707616062</v>
      </c>
      <c r="AN24" s="12">
        <v>69634.426936761331</v>
      </c>
      <c r="AO24" s="12">
        <v>72815.657785125179</v>
      </c>
      <c r="AP24" s="12">
        <v>76020.747864851757</v>
      </c>
      <c r="AQ24" s="12">
        <v>79249.876120176283</v>
      </c>
      <c r="AR24" s="12">
        <v>82503.222837415742</v>
      </c>
      <c r="AS24" s="12">
        <v>85780.969655034496</v>
      </c>
      <c r="AT24" s="12">
        <v>89083.299573785393</v>
      </c>
      <c r="AU24" s="12">
        <v>92410.396966926928</v>
      </c>
    </row>
    <row r="25" spans="3:48">
      <c r="D25" t="s">
        <v>7</v>
      </c>
      <c r="E25">
        <v>311.3</v>
      </c>
      <c r="F25" s="32">
        <v>208470</v>
      </c>
      <c r="G25" s="32">
        <v>208470</v>
      </c>
      <c r="H25" s="32">
        <v>208470</v>
      </c>
      <c r="I25" s="32">
        <v>208470</v>
      </c>
      <c r="J25" s="32">
        <v>208470</v>
      </c>
      <c r="K25" s="32">
        <v>208470</v>
      </c>
      <c r="L25" s="32">
        <v>208470</v>
      </c>
      <c r="M25" s="32">
        <v>208470</v>
      </c>
      <c r="N25" s="32">
        <v>208470</v>
      </c>
      <c r="O25" s="32">
        <v>208470</v>
      </c>
      <c r="P25" s="32">
        <v>208470</v>
      </c>
      <c r="Q25" s="32">
        <v>208470</v>
      </c>
      <c r="R25" s="32">
        <v>208470</v>
      </c>
      <c r="S25" s="32">
        <v>208470</v>
      </c>
      <c r="T25" s="32">
        <v>208470</v>
      </c>
      <c r="U25" s="32">
        <v>208470</v>
      </c>
      <c r="V25" s="32">
        <v>208470</v>
      </c>
      <c r="W25" s="32">
        <v>208470</v>
      </c>
      <c r="X25" s="32">
        <v>208470</v>
      </c>
      <c r="Y25" s="32">
        <v>208470</v>
      </c>
      <c r="Z25" s="32">
        <v>208470</v>
      </c>
      <c r="AA25" s="32">
        <v>208470</v>
      </c>
      <c r="AB25" s="32">
        <v>208470</v>
      </c>
      <c r="AC25" s="32">
        <v>208470</v>
      </c>
      <c r="AD25" s="32">
        <v>208470</v>
      </c>
      <c r="AE25" s="32">
        <v>208470</v>
      </c>
      <c r="AF25" s="32">
        <v>208470</v>
      </c>
      <c r="AG25" s="32">
        <v>208470</v>
      </c>
      <c r="AH25" s="32">
        <v>208470</v>
      </c>
      <c r="AI25" s="32">
        <v>208470</v>
      </c>
      <c r="AJ25" s="32">
        <v>208470</v>
      </c>
      <c r="AK25" s="32">
        <v>208470</v>
      </c>
      <c r="AL25" s="32">
        <v>208470</v>
      </c>
      <c r="AM25" s="32">
        <v>208470</v>
      </c>
      <c r="AN25" s="32">
        <v>208470</v>
      </c>
      <c r="AO25" s="32">
        <v>208470</v>
      </c>
      <c r="AP25" s="32">
        <v>208470</v>
      </c>
      <c r="AQ25" s="32">
        <v>208470</v>
      </c>
      <c r="AR25" s="32">
        <v>208470</v>
      </c>
      <c r="AS25" s="32">
        <v>208470</v>
      </c>
      <c r="AT25" s="32">
        <v>208470</v>
      </c>
      <c r="AU25" s="32">
        <v>208470</v>
      </c>
      <c r="AV25" s="36">
        <f>AU25/AU34</f>
        <v>0.15547945378038902</v>
      </c>
    </row>
    <row r="26" spans="3:48">
      <c r="D26" s="42" t="s">
        <v>47</v>
      </c>
      <c r="E26">
        <v>31.130000000000003</v>
      </c>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row>
    <row r="27" spans="3:48">
      <c r="D27" t="s">
        <v>8</v>
      </c>
      <c r="E27">
        <v>252</v>
      </c>
      <c r="F27" s="32">
        <v>39415</v>
      </c>
      <c r="G27" s="32">
        <v>39415</v>
      </c>
      <c r="H27" s="32">
        <v>39415</v>
      </c>
      <c r="I27" s="32">
        <v>39415</v>
      </c>
      <c r="J27" s="32">
        <v>39415</v>
      </c>
      <c r="K27" s="32">
        <v>39415</v>
      </c>
      <c r="L27" s="32">
        <v>39415</v>
      </c>
      <c r="M27" s="32">
        <v>39415</v>
      </c>
      <c r="N27" s="32">
        <v>39415</v>
      </c>
      <c r="O27" s="32">
        <v>39415</v>
      </c>
      <c r="P27" s="32">
        <v>39415</v>
      </c>
      <c r="Q27" s="32">
        <v>39415</v>
      </c>
      <c r="R27" s="32">
        <v>39415</v>
      </c>
      <c r="S27" s="32">
        <v>39415</v>
      </c>
      <c r="T27" s="32">
        <v>39415</v>
      </c>
      <c r="U27" s="32">
        <v>39415</v>
      </c>
      <c r="V27" s="32">
        <v>39415</v>
      </c>
      <c r="W27" s="32">
        <v>39415</v>
      </c>
      <c r="X27" s="32">
        <v>39415</v>
      </c>
      <c r="Y27" s="32">
        <v>39415</v>
      </c>
      <c r="Z27" s="32">
        <v>39415</v>
      </c>
      <c r="AA27" s="32">
        <v>39415</v>
      </c>
      <c r="AB27" s="32">
        <v>39415</v>
      </c>
      <c r="AC27" s="32">
        <v>39415</v>
      </c>
      <c r="AD27" s="32">
        <v>39415</v>
      </c>
      <c r="AE27" s="32">
        <v>39415</v>
      </c>
      <c r="AF27" s="32">
        <v>39415</v>
      </c>
      <c r="AG27" s="32">
        <v>39415</v>
      </c>
      <c r="AH27" s="32">
        <v>39415</v>
      </c>
      <c r="AI27" s="32">
        <v>39415</v>
      </c>
      <c r="AJ27" s="32">
        <v>39415</v>
      </c>
      <c r="AK27" s="32">
        <v>39415</v>
      </c>
      <c r="AL27" s="32">
        <v>39415</v>
      </c>
      <c r="AM27" s="32">
        <v>39415</v>
      </c>
      <c r="AN27" s="32">
        <v>39415</v>
      </c>
      <c r="AO27" s="32">
        <v>39415</v>
      </c>
      <c r="AP27" s="32">
        <v>39415</v>
      </c>
      <c r="AQ27" s="32">
        <v>39415</v>
      </c>
      <c r="AR27" s="32">
        <v>39415</v>
      </c>
      <c r="AS27" s="32">
        <v>39415</v>
      </c>
      <c r="AT27" s="32">
        <v>39415</v>
      </c>
      <c r="AU27" s="32">
        <v>39415</v>
      </c>
      <c r="AV27" s="36">
        <f>AU27/AU34</f>
        <v>2.9396184922310321E-2</v>
      </c>
    </row>
    <row r="28" spans="3:48">
      <c r="D28" s="42" t="s">
        <v>46</v>
      </c>
      <c r="E28">
        <v>126</v>
      </c>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row>
    <row r="29" spans="3:48">
      <c r="C29" t="s">
        <v>2</v>
      </c>
      <c r="D29" t="s">
        <v>9</v>
      </c>
      <c r="E29">
        <v>234</v>
      </c>
      <c r="F29" s="32">
        <v>18593</v>
      </c>
      <c r="G29" s="32">
        <v>18593</v>
      </c>
      <c r="H29" s="32">
        <v>18593</v>
      </c>
      <c r="I29" s="32">
        <v>18593</v>
      </c>
      <c r="J29" s="32">
        <v>18593</v>
      </c>
      <c r="K29" s="32">
        <v>18593</v>
      </c>
      <c r="L29" s="32">
        <v>18593</v>
      </c>
      <c r="M29" s="32">
        <v>18593</v>
      </c>
      <c r="N29" s="32">
        <v>18593</v>
      </c>
      <c r="O29" s="32">
        <v>18593</v>
      </c>
      <c r="P29" s="32">
        <v>18593</v>
      </c>
      <c r="Q29" s="32">
        <v>18593</v>
      </c>
      <c r="R29" s="32">
        <v>18593</v>
      </c>
      <c r="S29" s="32">
        <v>18593</v>
      </c>
      <c r="T29" s="32">
        <v>18593</v>
      </c>
      <c r="U29" s="32">
        <v>18593</v>
      </c>
      <c r="V29" s="32">
        <v>18593</v>
      </c>
      <c r="W29" s="32">
        <v>18593</v>
      </c>
      <c r="X29" s="32">
        <v>18593</v>
      </c>
      <c r="Y29" s="32">
        <v>18593</v>
      </c>
      <c r="Z29" s="32">
        <v>18593</v>
      </c>
      <c r="AA29" s="32">
        <v>18593</v>
      </c>
      <c r="AB29" s="32">
        <v>18593</v>
      </c>
      <c r="AC29" s="32">
        <v>18593</v>
      </c>
      <c r="AD29" s="32">
        <v>18593</v>
      </c>
      <c r="AE29" s="32">
        <v>18593</v>
      </c>
      <c r="AF29" s="32">
        <v>18593</v>
      </c>
      <c r="AG29" s="32">
        <v>18593</v>
      </c>
      <c r="AH29" s="32">
        <v>18593</v>
      </c>
      <c r="AI29" s="32">
        <v>18593</v>
      </c>
      <c r="AJ29" s="32">
        <v>18593</v>
      </c>
      <c r="AK29" s="32">
        <v>18593</v>
      </c>
      <c r="AL29" s="32">
        <v>18593</v>
      </c>
      <c r="AM29" s="32">
        <v>18593</v>
      </c>
      <c r="AN29" s="32">
        <v>18593</v>
      </c>
      <c r="AO29" s="32">
        <v>18593</v>
      </c>
      <c r="AP29" s="32">
        <v>18593</v>
      </c>
      <c r="AQ29" s="32">
        <v>18593</v>
      </c>
      <c r="AR29" s="32">
        <v>18593</v>
      </c>
      <c r="AS29" s="32">
        <v>18593</v>
      </c>
      <c r="AT29" s="32">
        <v>18593</v>
      </c>
      <c r="AU29" s="32">
        <v>18593</v>
      </c>
      <c r="AV29" s="36">
        <f>AU29/AU34</f>
        <v>1.3866884847406211E-2</v>
      </c>
    </row>
    <row r="30" spans="3:48">
      <c r="D30" s="42" t="s">
        <v>45</v>
      </c>
      <c r="E30">
        <v>198.9</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row>
    <row r="31" spans="3:48">
      <c r="D31" t="s">
        <v>10</v>
      </c>
      <c r="E31">
        <v>138.69999999999999</v>
      </c>
      <c r="F31" s="13">
        <v>2702</v>
      </c>
      <c r="G31" s="13">
        <v>2702</v>
      </c>
      <c r="H31" s="13">
        <v>2702</v>
      </c>
      <c r="I31" s="13">
        <v>2702</v>
      </c>
      <c r="J31" s="13">
        <v>2702</v>
      </c>
      <c r="K31" s="13">
        <v>2702</v>
      </c>
      <c r="L31" s="13">
        <v>2702</v>
      </c>
      <c r="M31" s="13">
        <v>2702</v>
      </c>
      <c r="N31" s="13">
        <v>2702</v>
      </c>
      <c r="O31" s="13">
        <v>2702</v>
      </c>
      <c r="P31" s="13">
        <v>2702</v>
      </c>
      <c r="Q31" s="13">
        <v>2702</v>
      </c>
      <c r="R31" s="13">
        <v>2702</v>
      </c>
      <c r="S31" s="13">
        <v>2702</v>
      </c>
      <c r="T31" s="13">
        <v>2702</v>
      </c>
      <c r="U31" s="13">
        <v>2702</v>
      </c>
      <c r="V31" s="13">
        <v>2702</v>
      </c>
      <c r="W31" s="13">
        <v>2702</v>
      </c>
      <c r="X31" s="13">
        <v>2702</v>
      </c>
      <c r="Y31" s="13">
        <v>2702</v>
      </c>
      <c r="Z31" s="13">
        <v>2702</v>
      </c>
      <c r="AA31" s="13">
        <v>2702</v>
      </c>
      <c r="AB31" s="13">
        <v>2702</v>
      </c>
      <c r="AC31" s="13">
        <v>2702</v>
      </c>
      <c r="AD31" s="13">
        <v>2702</v>
      </c>
      <c r="AE31" s="13">
        <v>2702</v>
      </c>
      <c r="AF31" s="13">
        <v>2702</v>
      </c>
      <c r="AG31" s="13">
        <v>2702</v>
      </c>
      <c r="AH31" s="13">
        <v>2702</v>
      </c>
      <c r="AI31" s="13">
        <v>2702</v>
      </c>
      <c r="AJ31" s="13">
        <v>2702</v>
      </c>
      <c r="AK31" s="13">
        <v>2702</v>
      </c>
      <c r="AL31" s="13">
        <v>2702</v>
      </c>
      <c r="AM31" s="13">
        <v>2702</v>
      </c>
      <c r="AN31" s="13">
        <v>2702</v>
      </c>
      <c r="AO31" s="13">
        <v>2702</v>
      </c>
      <c r="AP31" s="13">
        <v>2702</v>
      </c>
      <c r="AQ31" s="13">
        <v>2702</v>
      </c>
      <c r="AR31" s="13">
        <v>2702</v>
      </c>
      <c r="AS31" s="13">
        <v>2702</v>
      </c>
      <c r="AT31" s="13">
        <v>2702</v>
      </c>
      <c r="AU31" s="13">
        <v>2702</v>
      </c>
    </row>
    <row r="32" spans="3:48">
      <c r="D32" t="s">
        <v>11</v>
      </c>
      <c r="E32">
        <v>113.8</v>
      </c>
      <c r="F32" s="13">
        <v>1286</v>
      </c>
      <c r="G32" s="12">
        <v>3753.5349999999999</v>
      </c>
      <c r="H32" s="12">
        <v>6239.5765124999998</v>
      </c>
      <c r="I32" s="12">
        <v>8744.263336343749</v>
      </c>
      <c r="J32" s="12">
        <v>11267.735311366327</v>
      </c>
      <c r="K32" s="12">
        <v>13810.133326201574</v>
      </c>
      <c r="L32" s="12">
        <v>16371.599326148087</v>
      </c>
      <c r="M32" s="12">
        <v>18952.276321094199</v>
      </c>
      <c r="N32" s="12">
        <v>21552.308393502408</v>
      </c>
      <c r="O32" s="12">
        <v>24171.840706453677</v>
      </c>
      <c r="P32" s="12">
        <v>26811.019511752078</v>
      </c>
      <c r="Q32" s="12">
        <v>26811.019511752078</v>
      </c>
      <c r="R32" s="12">
        <v>26811.019511752078</v>
      </c>
      <c r="S32" s="12">
        <v>26811.019511752078</v>
      </c>
      <c r="T32" s="12">
        <v>26811.019511752078</v>
      </c>
      <c r="U32" s="12">
        <v>26811.019511752078</v>
      </c>
      <c r="V32" s="12">
        <v>26811.019511752078</v>
      </c>
      <c r="W32" s="12">
        <v>26811.019511752078</v>
      </c>
      <c r="X32" s="12">
        <v>26811.019511752078</v>
      </c>
      <c r="Y32" s="12">
        <v>26811.019511752078</v>
      </c>
      <c r="Z32" s="12">
        <v>26811.019511752078</v>
      </c>
      <c r="AA32" s="12">
        <v>26811.019511752078</v>
      </c>
      <c r="AB32" s="12">
        <v>26811.019511752078</v>
      </c>
      <c r="AC32" s="12">
        <v>26811.019511752078</v>
      </c>
      <c r="AD32" s="12">
        <v>26811.019511752078</v>
      </c>
      <c r="AE32" s="12">
        <v>26811.019511752078</v>
      </c>
      <c r="AF32" s="12">
        <v>26811.019511752078</v>
      </c>
      <c r="AG32" s="12">
        <v>26811.019511752078</v>
      </c>
      <c r="AH32" s="12">
        <v>26811.019511752078</v>
      </c>
      <c r="AI32" s="12">
        <v>26811.019511752078</v>
      </c>
      <c r="AJ32" s="12">
        <v>26811.019511752078</v>
      </c>
      <c r="AK32" s="12">
        <v>26811.019511752078</v>
      </c>
      <c r="AL32" s="12">
        <v>26811.019511752078</v>
      </c>
      <c r="AM32" s="12">
        <v>26811.019511752078</v>
      </c>
      <c r="AN32" s="12">
        <v>26811.019511752078</v>
      </c>
      <c r="AO32" s="12">
        <v>26811.019511752078</v>
      </c>
      <c r="AP32" s="12">
        <v>26811.019511752078</v>
      </c>
      <c r="AQ32" s="12">
        <v>26811.019511752078</v>
      </c>
      <c r="AR32" s="12">
        <v>26811.019511752078</v>
      </c>
      <c r="AS32" s="12">
        <v>26811.019511752078</v>
      </c>
      <c r="AT32" s="12">
        <v>26811.019511752078</v>
      </c>
      <c r="AU32" s="12">
        <v>26811.019511752078</v>
      </c>
    </row>
    <row r="33" spans="1:50">
      <c r="D33" t="s">
        <v>12</v>
      </c>
      <c r="E33">
        <v>15</v>
      </c>
      <c r="F33" s="13"/>
      <c r="G33" s="13"/>
      <c r="H33" s="13"/>
      <c r="I33" s="13"/>
      <c r="J33" s="13"/>
      <c r="K33" s="13"/>
      <c r="L33" s="13"/>
      <c r="M33" s="13"/>
      <c r="N33" s="13"/>
      <c r="O33" s="13"/>
      <c r="P33" s="13"/>
      <c r="Q33" s="12">
        <v>2658.9726463381403</v>
      </c>
      <c r="R33" s="12">
        <v>5337.8875875238173</v>
      </c>
      <c r="S33" s="12">
        <v>8036.8943907683861</v>
      </c>
      <c r="T33" s="12">
        <v>10756.143745037289</v>
      </c>
      <c r="U33" s="12">
        <v>13495.787469463208</v>
      </c>
      <c r="V33" s="12">
        <v>16255.978521822322</v>
      </c>
      <c r="W33" s="12">
        <v>19036.871007074129</v>
      </c>
      <c r="X33" s="12">
        <v>21838.620185965327</v>
      </c>
      <c r="Y33" s="12">
        <v>24661.382483698206</v>
      </c>
      <c r="Z33" s="12">
        <v>27505.315498664084</v>
      </c>
      <c r="AA33" s="12">
        <v>30370.578011242204</v>
      </c>
      <c r="AB33" s="12">
        <v>33257.329992664658</v>
      </c>
      <c r="AC33" s="12">
        <v>36165.732613947781</v>
      </c>
      <c r="AD33" s="12">
        <v>39095.948254890529</v>
      </c>
      <c r="AE33" s="12">
        <v>42048.140513140344</v>
      </c>
      <c r="AF33" s="12">
        <v>45022.474213327034</v>
      </c>
      <c r="AG33" s="12">
        <v>48019.115416265129</v>
      </c>
      <c r="AH33" s="12">
        <v>51038.231428225256</v>
      </c>
      <c r="AI33" s="12">
        <v>54079.990810275085</v>
      </c>
      <c r="AJ33" s="12">
        <v>57144.563387690287</v>
      </c>
      <c r="AK33" s="12">
        <v>60232.120259436102</v>
      </c>
      <c r="AL33" s="12">
        <v>63342.833807720017</v>
      </c>
      <c r="AM33" s="12">
        <v>66476.877707616062</v>
      </c>
      <c r="AN33" s="12">
        <v>69634.426936761331</v>
      </c>
      <c r="AO33" s="12">
        <v>72815.657785125179</v>
      </c>
      <c r="AP33" s="12">
        <v>76020.747864851757</v>
      </c>
      <c r="AQ33" s="12">
        <v>79249.876120176283</v>
      </c>
      <c r="AR33" s="12">
        <v>82503.222837415742</v>
      </c>
      <c r="AS33" s="12">
        <v>85780.969655034496</v>
      </c>
      <c r="AT33" s="12">
        <v>89083.299573785393</v>
      </c>
      <c r="AU33" s="12">
        <v>92410.396966926928</v>
      </c>
    </row>
    <row r="34" spans="1:50">
      <c r="C34" s="2" t="s">
        <v>48</v>
      </c>
      <c r="D34" s="2"/>
      <c r="E34" s="2"/>
      <c r="F34" s="37">
        <f>SUM(F7:F33)</f>
        <v>987014</v>
      </c>
      <c r="G34" s="37">
        <f t="shared" ref="G34:AU34" si="0">SUM(G7:G33)</f>
        <v>994416.60499999998</v>
      </c>
      <c r="H34" s="37">
        <f t="shared" si="0"/>
        <v>1001874.7295374998</v>
      </c>
      <c r="I34" s="37">
        <f t="shared" si="0"/>
        <v>1009388.7900090311</v>
      </c>
      <c r="J34" s="37">
        <f t="shared" si="0"/>
        <v>1016959.2059340992</v>
      </c>
      <c r="K34" s="37">
        <f t="shared" si="0"/>
        <v>1024586.3999786047</v>
      </c>
      <c r="L34" s="37">
        <f t="shared" si="0"/>
        <v>1032270.7979784443</v>
      </c>
      <c r="M34" s="37">
        <f t="shared" si="0"/>
        <v>1040012.8289632828</v>
      </c>
      <c r="N34" s="37">
        <f t="shared" si="0"/>
        <v>1047812.9251805071</v>
      </c>
      <c r="O34" s="37">
        <f t="shared" si="0"/>
        <v>1055671.522119361</v>
      </c>
      <c r="P34" s="37">
        <f t="shared" si="0"/>
        <v>1063589.0585352562</v>
      </c>
      <c r="Q34" s="37">
        <f t="shared" si="0"/>
        <v>1071565.9764742707</v>
      </c>
      <c r="R34" s="37">
        <f t="shared" si="0"/>
        <v>1079602.7212978275</v>
      </c>
      <c r="S34" s="37">
        <f t="shared" si="0"/>
        <v>1087699.7417075613</v>
      </c>
      <c r="T34" s="37">
        <f t="shared" si="0"/>
        <v>1095857.489770368</v>
      </c>
      <c r="U34" s="37">
        <f t="shared" si="0"/>
        <v>1104076.4209436458</v>
      </c>
      <c r="V34" s="37">
        <f t="shared" si="0"/>
        <v>1112356.9941007229</v>
      </c>
      <c r="W34" s="37">
        <f t="shared" si="0"/>
        <v>1120699.6715564786</v>
      </c>
      <c r="X34" s="37">
        <f t="shared" si="0"/>
        <v>1129104.9190931523</v>
      </c>
      <c r="Y34" s="37">
        <f t="shared" si="0"/>
        <v>1137573.2059863508</v>
      </c>
      <c r="Z34" s="37">
        <f t="shared" si="0"/>
        <v>1146105.0050312483</v>
      </c>
      <c r="AA34" s="37">
        <f t="shared" si="0"/>
        <v>1154700.7925689828</v>
      </c>
      <c r="AB34" s="37">
        <f t="shared" si="0"/>
        <v>1163361.0485132502</v>
      </c>
      <c r="AC34" s="37">
        <f t="shared" si="0"/>
        <v>1172086.2563770993</v>
      </c>
      <c r="AD34" s="37">
        <f t="shared" si="0"/>
        <v>1180876.9032999277</v>
      </c>
      <c r="AE34" s="37">
        <f t="shared" si="0"/>
        <v>1189733.4800746772</v>
      </c>
      <c r="AF34" s="37">
        <f t="shared" si="0"/>
        <v>1198656.4811752373</v>
      </c>
      <c r="AG34" s="37">
        <f t="shared" si="0"/>
        <v>1207646.4047840515</v>
      </c>
      <c r="AH34" s="37">
        <f t="shared" si="0"/>
        <v>1216703.7528199321</v>
      </c>
      <c r="AI34" s="37">
        <f t="shared" si="0"/>
        <v>1225829.0309660814</v>
      </c>
      <c r="AJ34" s="37">
        <f t="shared" si="0"/>
        <v>1235022.7486983272</v>
      </c>
      <c r="AK34" s="37">
        <f t="shared" si="0"/>
        <v>1244285.4193135644</v>
      </c>
      <c r="AL34" s="37">
        <f t="shared" si="0"/>
        <v>1253617.5599584163</v>
      </c>
      <c r="AM34" s="37">
        <f t="shared" si="0"/>
        <v>1263019.6916581043</v>
      </c>
      <c r="AN34" s="37">
        <f t="shared" si="0"/>
        <v>1272492.3393455402</v>
      </c>
      <c r="AO34" s="37">
        <f t="shared" si="0"/>
        <v>1282036.0318906317</v>
      </c>
      <c r="AP34" s="37">
        <f t="shared" si="0"/>
        <v>1291651.3021298114</v>
      </c>
      <c r="AQ34" s="37">
        <f t="shared" si="0"/>
        <v>1301338.6868957849</v>
      </c>
      <c r="AR34" s="37">
        <f t="shared" si="0"/>
        <v>1311098.7270475035</v>
      </c>
      <c r="AS34" s="37">
        <f t="shared" si="0"/>
        <v>1320931.9675003598</v>
      </c>
      <c r="AT34" s="37">
        <f t="shared" si="0"/>
        <v>1330838.9572566124</v>
      </c>
      <c r="AU34" s="37">
        <f t="shared" si="0"/>
        <v>1340820.2494360371</v>
      </c>
    </row>
    <row r="35" spans="1:50">
      <c r="C35" t="s">
        <v>3</v>
      </c>
      <c r="E35" t="s">
        <v>4</v>
      </c>
      <c r="F35" s="12">
        <f>F34*7.5%</f>
        <v>74026.05</v>
      </c>
      <c r="G35" s="12">
        <f>G34*7.5%</f>
        <v>74581.245374999999</v>
      </c>
      <c r="H35" s="12">
        <f>H34*7.5%</f>
        <v>75140.604715312482</v>
      </c>
      <c r="I35" s="12">
        <f t="shared" ref="I35:AU35" si="1">I34*7.5%</f>
        <v>75704.15925067733</v>
      </c>
      <c r="J35" s="12">
        <f t="shared" si="1"/>
        <v>76271.940445057437</v>
      </c>
      <c r="K35" s="12">
        <f t="shared" si="1"/>
        <v>76843.979998395356</v>
      </c>
      <c r="L35" s="12">
        <f t="shared" si="1"/>
        <v>77420.309848383316</v>
      </c>
      <c r="M35" s="12">
        <f t="shared" si="1"/>
        <v>78000.962172246203</v>
      </c>
      <c r="N35" s="12">
        <f t="shared" si="1"/>
        <v>78585.969388538026</v>
      </c>
      <c r="O35" s="12">
        <f t="shared" si="1"/>
        <v>79175.36415895207</v>
      </c>
      <c r="P35" s="12">
        <f t="shared" si="1"/>
        <v>79769.179390144214</v>
      </c>
      <c r="Q35" s="12">
        <f t="shared" si="1"/>
        <v>80367.448235570293</v>
      </c>
      <c r="R35" s="12">
        <f t="shared" si="1"/>
        <v>80970.20409733706</v>
      </c>
      <c r="S35" s="12">
        <f t="shared" si="1"/>
        <v>81577.480628067089</v>
      </c>
      <c r="T35" s="12">
        <f t="shared" si="1"/>
        <v>82189.311732777598</v>
      </c>
      <c r="U35" s="12">
        <f t="shared" si="1"/>
        <v>82805.731570773423</v>
      </c>
      <c r="V35" s="12">
        <f t="shared" si="1"/>
        <v>83426.774557554221</v>
      </c>
      <c r="W35" s="12">
        <f t="shared" si="1"/>
        <v>84052.475366735889</v>
      </c>
      <c r="X35" s="12">
        <f t="shared" si="1"/>
        <v>84682.868931986421</v>
      </c>
      <c r="Y35" s="12">
        <f t="shared" si="1"/>
        <v>85317.990448976299</v>
      </c>
      <c r="Z35" s="12">
        <f t="shared" si="1"/>
        <v>85957.875377343618</v>
      </c>
      <c r="AA35" s="12">
        <f t="shared" si="1"/>
        <v>86602.559442673708</v>
      </c>
      <c r="AB35" s="12">
        <f t="shared" si="1"/>
        <v>87252.078638493767</v>
      </c>
      <c r="AC35" s="12">
        <f t="shared" si="1"/>
        <v>87906.46922828244</v>
      </c>
      <c r="AD35" s="12">
        <f t="shared" si="1"/>
        <v>88565.767747494581</v>
      </c>
      <c r="AE35" s="12">
        <f t="shared" si="1"/>
        <v>89230.011005600783</v>
      </c>
      <c r="AF35" s="12">
        <f t="shared" si="1"/>
        <v>89899.236088142803</v>
      </c>
      <c r="AG35" s="12">
        <f t="shared" si="1"/>
        <v>90573.480358803863</v>
      </c>
      <c r="AH35" s="12">
        <f t="shared" si="1"/>
        <v>91252.781461494902</v>
      </c>
      <c r="AI35" s="12">
        <f t="shared" si="1"/>
        <v>91937.177322456104</v>
      </c>
      <c r="AJ35" s="12">
        <f t="shared" si="1"/>
        <v>92626.706152374536</v>
      </c>
      <c r="AK35" s="12">
        <f t="shared" si="1"/>
        <v>93321.406448517329</v>
      </c>
      <c r="AL35" s="12">
        <f t="shared" si="1"/>
        <v>94021.316996881214</v>
      </c>
      <c r="AM35" s="12">
        <f t="shared" si="1"/>
        <v>94726.476874357817</v>
      </c>
      <c r="AN35" s="12">
        <f t="shared" si="1"/>
        <v>95436.925450915514</v>
      </c>
      <c r="AO35" s="12">
        <f t="shared" si="1"/>
        <v>96152.702391797371</v>
      </c>
      <c r="AP35" s="12">
        <f t="shared" si="1"/>
        <v>96873.847659735853</v>
      </c>
      <c r="AQ35" s="12">
        <f t="shared" si="1"/>
        <v>97600.401517183869</v>
      </c>
      <c r="AR35" s="12">
        <f t="shared" si="1"/>
        <v>98332.404528562751</v>
      </c>
      <c r="AS35" s="12">
        <f t="shared" si="1"/>
        <v>99069.897562526981</v>
      </c>
      <c r="AT35" s="12">
        <f t="shared" si="1"/>
        <v>99812.921794245922</v>
      </c>
      <c r="AU35" s="12">
        <f t="shared" si="1"/>
        <v>100561.51870770278</v>
      </c>
    </row>
    <row r="36" spans="1:50">
      <c r="C36" t="s">
        <v>5</v>
      </c>
      <c r="E36" t="s">
        <v>6</v>
      </c>
      <c r="F36" s="12">
        <f>F35/3</f>
        <v>24675.350000000002</v>
      </c>
      <c r="G36" s="12">
        <f t="shared" ref="G36:AU36" si="2">G35/3</f>
        <v>24860.415125</v>
      </c>
      <c r="H36" s="12">
        <f t="shared" si="2"/>
        <v>25046.868238437495</v>
      </c>
      <c r="I36" s="12">
        <f t="shared" si="2"/>
        <v>25234.719750225777</v>
      </c>
      <c r="J36" s="12">
        <f t="shared" si="2"/>
        <v>25423.980148352479</v>
      </c>
      <c r="K36" s="12">
        <f t="shared" si="2"/>
        <v>25614.659999465119</v>
      </c>
      <c r="L36" s="12">
        <f t="shared" si="2"/>
        <v>25806.769949461104</v>
      </c>
      <c r="M36" s="12">
        <f t="shared" si="2"/>
        <v>26000.320724082067</v>
      </c>
      <c r="N36" s="12">
        <f t="shared" si="2"/>
        <v>26195.323129512675</v>
      </c>
      <c r="O36" s="12">
        <f t="shared" si="2"/>
        <v>26391.788052984022</v>
      </c>
      <c r="P36" s="12">
        <f t="shared" si="2"/>
        <v>26589.726463381405</v>
      </c>
      <c r="Q36" s="12">
        <f t="shared" si="2"/>
        <v>26789.149411856764</v>
      </c>
      <c r="R36" s="12">
        <f t="shared" si="2"/>
        <v>26990.068032445688</v>
      </c>
      <c r="S36" s="12">
        <f t="shared" si="2"/>
        <v>27192.49354268903</v>
      </c>
      <c r="T36" s="12">
        <f t="shared" si="2"/>
        <v>27396.437244259199</v>
      </c>
      <c r="U36" s="12">
        <f t="shared" si="2"/>
        <v>27601.910523591141</v>
      </c>
      <c r="V36" s="12">
        <f t="shared" si="2"/>
        <v>27808.924852518074</v>
      </c>
      <c r="W36" s="12">
        <f t="shared" si="2"/>
        <v>28017.491788911964</v>
      </c>
      <c r="X36" s="12">
        <f t="shared" si="2"/>
        <v>28227.622977328807</v>
      </c>
      <c r="Y36" s="12">
        <f t="shared" si="2"/>
        <v>28439.330149658766</v>
      </c>
      <c r="Z36" s="12">
        <f t="shared" si="2"/>
        <v>28652.625125781207</v>
      </c>
      <c r="AA36" s="12">
        <f t="shared" si="2"/>
        <v>28867.519814224568</v>
      </c>
      <c r="AB36" s="12">
        <f t="shared" si="2"/>
        <v>29084.026212831257</v>
      </c>
      <c r="AC36" s="12">
        <f t="shared" si="2"/>
        <v>29302.15640942748</v>
      </c>
      <c r="AD36" s="12">
        <f t="shared" si="2"/>
        <v>29521.922582498195</v>
      </c>
      <c r="AE36" s="12">
        <f t="shared" si="2"/>
        <v>29743.337001866927</v>
      </c>
      <c r="AF36" s="12">
        <f t="shared" si="2"/>
        <v>29966.412029380936</v>
      </c>
      <c r="AG36" s="12">
        <f t="shared" si="2"/>
        <v>30191.160119601289</v>
      </c>
      <c r="AH36" s="12">
        <f t="shared" si="2"/>
        <v>30417.593820498299</v>
      </c>
      <c r="AI36" s="12">
        <f t="shared" si="2"/>
        <v>30645.725774152033</v>
      </c>
      <c r="AJ36" s="12">
        <f t="shared" si="2"/>
        <v>30875.56871745818</v>
      </c>
      <c r="AK36" s="12">
        <f t="shared" si="2"/>
        <v>31107.135482839109</v>
      </c>
      <c r="AL36" s="12">
        <f t="shared" si="2"/>
        <v>31340.438998960406</v>
      </c>
      <c r="AM36" s="12">
        <f t="shared" si="2"/>
        <v>31575.492291452607</v>
      </c>
      <c r="AN36" s="12">
        <f t="shared" si="2"/>
        <v>31812.308483638506</v>
      </c>
      <c r="AO36" s="12">
        <f t="shared" si="2"/>
        <v>32050.900797265789</v>
      </c>
      <c r="AP36" s="12">
        <f t="shared" si="2"/>
        <v>32291.282553245284</v>
      </c>
      <c r="AQ36" s="12">
        <f t="shared" si="2"/>
        <v>32533.467172394623</v>
      </c>
      <c r="AR36" s="12">
        <f t="shared" si="2"/>
        <v>32777.468176187584</v>
      </c>
      <c r="AS36" s="12">
        <f t="shared" si="2"/>
        <v>33023.299187508994</v>
      </c>
      <c r="AT36" s="12">
        <f t="shared" si="2"/>
        <v>33270.973931415305</v>
      </c>
      <c r="AU36" s="12">
        <f t="shared" si="2"/>
        <v>33520.506235900924</v>
      </c>
    </row>
    <row r="38" spans="1:50">
      <c r="A38" s="2" t="s">
        <v>51</v>
      </c>
      <c r="B38" s="2"/>
    </row>
    <row r="39" spans="1:50">
      <c r="C39" s="4" t="s">
        <v>13</v>
      </c>
      <c r="D39" s="4" t="s">
        <v>14</v>
      </c>
      <c r="E39" s="4" t="s">
        <v>15</v>
      </c>
    </row>
    <row r="40" spans="1:50">
      <c r="C40" s="4"/>
      <c r="D40" s="4"/>
      <c r="E40" s="4" t="s">
        <v>18</v>
      </c>
      <c r="AW40" t="s">
        <v>101</v>
      </c>
    </row>
    <row r="41" spans="1:50">
      <c r="D41" t="s">
        <v>7</v>
      </c>
      <c r="E41">
        <v>499.1</v>
      </c>
      <c r="F41" s="32">
        <v>166070</v>
      </c>
      <c r="G41" s="8">
        <f t="shared" ref="G41:AU41" si="3">G7-G42</f>
        <v>42904.523000520945</v>
      </c>
      <c r="H41" s="8">
        <f t="shared" si="3"/>
        <v>41980.781923024872</v>
      </c>
      <c r="I41" s="8">
        <f t="shared" si="3"/>
        <v>41050.112787447564</v>
      </c>
      <c r="J41" s="8">
        <f t="shared" si="3"/>
        <v>40112.463633353371</v>
      </c>
      <c r="K41" s="8">
        <f t="shared" si="3"/>
        <v>39167.782110603541</v>
      </c>
      <c r="L41" s="8">
        <f t="shared" si="3"/>
        <v>38216.015476433065</v>
      </c>
      <c r="M41" s="8">
        <f t="shared" si="3"/>
        <v>37257.110592506302</v>
      </c>
      <c r="N41" s="8">
        <f t="shared" si="3"/>
        <v>36291.013921950129</v>
      </c>
      <c r="O41" s="8">
        <f t="shared" si="3"/>
        <v>35317.671526364749</v>
      </c>
      <c r="P41" s="8">
        <f t="shared" si="3"/>
        <v>34337.029062812479</v>
      </c>
      <c r="Q41" s="8">
        <f t="shared" si="3"/>
        <v>33349.031780783553</v>
      </c>
      <c r="R41" s="8">
        <f t="shared" si="3"/>
        <v>32353.62451913947</v>
      </c>
      <c r="S41" s="8">
        <f t="shared" si="3"/>
        <v>31350.751703032991</v>
      </c>
      <c r="T41" s="8">
        <f t="shared" si="3"/>
        <v>30340.357340805756</v>
      </c>
      <c r="U41" s="8">
        <f t="shared" si="3"/>
        <v>29322.38502086181</v>
      </c>
      <c r="V41" s="8">
        <f t="shared" si="3"/>
        <v>28296.77790851827</v>
      </c>
      <c r="W41" s="8">
        <f t="shared" si="3"/>
        <v>27263.478742832143</v>
      </c>
      <c r="X41" s="8">
        <f t="shared" si="3"/>
        <v>26222.429833403381</v>
      </c>
      <c r="Y41" s="8">
        <f t="shared" si="3"/>
        <v>25173.573057153902</v>
      </c>
      <c r="Z41" s="8">
        <f t="shared" si="3"/>
        <v>24116.849855082575</v>
      </c>
      <c r="AA41" s="8">
        <f t="shared" si="3"/>
        <v>23052.201228995691</v>
      </c>
      <c r="AB41" s="8">
        <f t="shared" si="3"/>
        <v>21979.56773821314</v>
      </c>
      <c r="AC41" s="8">
        <f t="shared" si="3"/>
        <v>20898.889496249787</v>
      </c>
      <c r="AD41" s="8">
        <f t="shared" si="3"/>
        <v>19810.106167471618</v>
      </c>
      <c r="AE41" s="8">
        <f t="shared" si="3"/>
        <v>18713.15696372767</v>
      </c>
      <c r="AF41" s="8">
        <f t="shared" si="3"/>
        <v>17607.980640955619</v>
      </c>
      <c r="AG41" s="8">
        <f t="shared" si="3"/>
        <v>16494.515495762811</v>
      </c>
      <c r="AH41" s="8">
        <f t="shared" si="3"/>
        <v>15372.69936198098</v>
      </c>
      <c r="AI41" s="8">
        <f t="shared" si="3"/>
        <v>14242.469607195875</v>
      </c>
      <c r="AJ41" s="8">
        <f t="shared" si="3"/>
        <v>13103.763129249826</v>
      </c>
      <c r="AK41" s="8">
        <f t="shared" si="3"/>
        <v>11956.51635271922</v>
      </c>
      <c r="AL41" s="8">
        <f t="shared" si="3"/>
        <v>10800.665225364588</v>
      </c>
      <c r="AM41" s="8">
        <f t="shared" si="3"/>
        <v>9636.1452145548537</v>
      </c>
      <c r="AN41" s="8">
        <f t="shared" si="3"/>
        <v>8462.891303663986</v>
      </c>
      <c r="AO41" s="8">
        <f t="shared" si="3"/>
        <v>7280.8379884414899</v>
      </c>
      <c r="AP41" s="8">
        <f t="shared" si="3"/>
        <v>6089.9192733547825</v>
      </c>
      <c r="AQ41" s="8">
        <f t="shared" si="3"/>
        <v>4890.0686679049686</v>
      </c>
      <c r="AR41" s="8">
        <f t="shared" si="3"/>
        <v>3681.2191829142394</v>
      </c>
      <c r="AS41" s="8">
        <f t="shared" si="3"/>
        <v>2463.3033267860883</v>
      </c>
      <c r="AT41" s="8">
        <f t="shared" si="3"/>
        <v>1236.2531017369765</v>
      </c>
      <c r="AU41" s="8">
        <f t="shared" si="3"/>
        <v>0</v>
      </c>
    </row>
    <row r="42" spans="1:50">
      <c r="A42" t="s">
        <v>52</v>
      </c>
      <c r="D42" s="11" t="s">
        <v>47</v>
      </c>
      <c r="E42" s="11">
        <v>49.910000000000004</v>
      </c>
      <c r="F42" s="38">
        <v>0</v>
      </c>
      <c r="G42" s="38">
        <f t="shared" ref="G42:AU42" si="4">G34*$AV$7</f>
        <v>123165.47699947905</v>
      </c>
      <c r="H42" s="38">
        <f t="shared" si="4"/>
        <v>124089.21807697513</v>
      </c>
      <c r="I42" s="38">
        <f t="shared" si="4"/>
        <v>125019.88721255244</v>
      </c>
      <c r="J42" s="38">
        <f t="shared" si="4"/>
        <v>125957.53636664663</v>
      </c>
      <c r="K42" s="38">
        <f t="shared" si="4"/>
        <v>126902.21788939646</v>
      </c>
      <c r="L42" s="38">
        <f t="shared" si="4"/>
        <v>127853.98452356693</v>
      </c>
      <c r="M42" s="38">
        <f t="shared" si="4"/>
        <v>128812.8894074937</v>
      </c>
      <c r="N42" s="38">
        <f t="shared" si="4"/>
        <v>129778.98607804987</v>
      </c>
      <c r="O42" s="38">
        <f t="shared" si="4"/>
        <v>130752.32847363525</v>
      </c>
      <c r="P42" s="38">
        <f t="shared" si="4"/>
        <v>131732.97093718752</v>
      </c>
      <c r="Q42" s="38">
        <f t="shared" si="4"/>
        <v>132720.96821921645</v>
      </c>
      <c r="R42" s="38">
        <f t="shared" si="4"/>
        <v>133716.37548086053</v>
      </c>
      <c r="S42" s="38">
        <f t="shared" si="4"/>
        <v>134719.24829696701</v>
      </c>
      <c r="T42" s="38">
        <f t="shared" si="4"/>
        <v>135729.64265919424</v>
      </c>
      <c r="U42" s="38">
        <f t="shared" si="4"/>
        <v>136747.61497913819</v>
      </c>
      <c r="V42" s="38">
        <f t="shared" si="4"/>
        <v>137773.22209148173</v>
      </c>
      <c r="W42" s="38">
        <f t="shared" si="4"/>
        <v>138806.52125716786</v>
      </c>
      <c r="X42" s="38">
        <f t="shared" si="4"/>
        <v>139847.57016659662</v>
      </c>
      <c r="Y42" s="38">
        <f t="shared" si="4"/>
        <v>140896.4269428461</v>
      </c>
      <c r="Z42" s="38">
        <f t="shared" si="4"/>
        <v>141953.15014491742</v>
      </c>
      <c r="AA42" s="38">
        <f t="shared" si="4"/>
        <v>143017.79877100431</v>
      </c>
      <c r="AB42" s="38">
        <f t="shared" si="4"/>
        <v>144090.43226178686</v>
      </c>
      <c r="AC42" s="38">
        <f t="shared" si="4"/>
        <v>145171.11050375021</v>
      </c>
      <c r="AD42" s="38">
        <f t="shared" si="4"/>
        <v>146259.89383252838</v>
      </c>
      <c r="AE42" s="38">
        <f t="shared" si="4"/>
        <v>147356.84303627233</v>
      </c>
      <c r="AF42" s="38">
        <f t="shared" si="4"/>
        <v>148462.01935904438</v>
      </c>
      <c r="AG42" s="38">
        <f t="shared" si="4"/>
        <v>149575.48450423719</v>
      </c>
      <c r="AH42" s="38">
        <f t="shared" si="4"/>
        <v>150697.30063801902</v>
      </c>
      <c r="AI42" s="38">
        <f t="shared" si="4"/>
        <v>151827.53039280412</v>
      </c>
      <c r="AJ42" s="38">
        <f t="shared" si="4"/>
        <v>152966.23687075017</v>
      </c>
      <c r="AK42" s="38">
        <f t="shared" si="4"/>
        <v>154113.48364728078</v>
      </c>
      <c r="AL42" s="38">
        <f t="shared" si="4"/>
        <v>155269.33477463541</v>
      </c>
      <c r="AM42" s="38">
        <f t="shared" si="4"/>
        <v>156433.85478544515</v>
      </c>
      <c r="AN42" s="38">
        <f t="shared" si="4"/>
        <v>157607.10869633601</v>
      </c>
      <c r="AO42" s="38">
        <f t="shared" si="4"/>
        <v>158789.16201155851</v>
      </c>
      <c r="AP42" s="38">
        <f t="shared" si="4"/>
        <v>159980.08072664522</v>
      </c>
      <c r="AQ42" s="38">
        <f t="shared" si="4"/>
        <v>161179.93133209503</v>
      </c>
      <c r="AR42" s="38">
        <f t="shared" si="4"/>
        <v>162388.78081708576</v>
      </c>
      <c r="AS42" s="38">
        <f t="shared" si="4"/>
        <v>163606.69667321391</v>
      </c>
      <c r="AT42" s="38">
        <f t="shared" si="4"/>
        <v>164833.74689826302</v>
      </c>
      <c r="AU42" s="38">
        <f t="shared" si="4"/>
        <v>166070</v>
      </c>
      <c r="AW42" s="8">
        <f>AU42+AU44+AU46+AU51+AU53+AU55+AU60+AU62+AU64</f>
        <v>901179</v>
      </c>
    </row>
    <row r="43" spans="1:50">
      <c r="A43" t="s">
        <v>53</v>
      </c>
      <c r="D43" t="s">
        <v>8</v>
      </c>
      <c r="E43">
        <v>397.3</v>
      </c>
      <c r="F43" s="32">
        <v>76848</v>
      </c>
      <c r="G43" s="8">
        <f t="shared" ref="G43:AU43" si="5">G9-G44</f>
        <v>19853.837439296884</v>
      </c>
      <c r="H43" s="8">
        <f t="shared" si="5"/>
        <v>19426.381220091622</v>
      </c>
      <c r="I43" s="8">
        <f t="shared" si="5"/>
        <v>18995.719079242306</v>
      </c>
      <c r="J43" s="8">
        <f t="shared" si="5"/>
        <v>18561.82697233661</v>
      </c>
      <c r="K43" s="8">
        <f t="shared" si="5"/>
        <v>18124.68067462914</v>
      </c>
      <c r="L43" s="8">
        <f t="shared" si="5"/>
        <v>17684.255779688858</v>
      </c>
      <c r="M43" s="8">
        <f t="shared" si="5"/>
        <v>17240.527698036516</v>
      </c>
      <c r="N43" s="8">
        <f t="shared" si="5"/>
        <v>16793.471655771806</v>
      </c>
      <c r="O43" s="8">
        <f t="shared" si="5"/>
        <v>16343.062693190092</v>
      </c>
      <c r="P43" s="8">
        <f t="shared" si="5"/>
        <v>15889.275663389017</v>
      </c>
      <c r="Q43" s="8">
        <f t="shared" si="5"/>
        <v>15432.085230864432</v>
      </c>
      <c r="R43" s="8">
        <f t="shared" si="5"/>
        <v>14971.465870095919</v>
      </c>
      <c r="S43" s="8">
        <f t="shared" si="5"/>
        <v>14507.391864121637</v>
      </c>
      <c r="T43" s="8">
        <f t="shared" si="5"/>
        <v>14039.837303102555</v>
      </c>
      <c r="U43" s="8">
        <f t="shared" si="5"/>
        <v>13568.776082875818</v>
      </c>
      <c r="V43" s="8">
        <f t="shared" si="5"/>
        <v>13094.181903497396</v>
      </c>
      <c r="W43" s="8">
        <f t="shared" si="5"/>
        <v>12616.028267773618</v>
      </c>
      <c r="X43" s="8">
        <f t="shared" si="5"/>
        <v>12134.288479781913</v>
      </c>
      <c r="Y43" s="8">
        <f t="shared" si="5"/>
        <v>11648.93564338029</v>
      </c>
      <c r="Z43" s="8">
        <f t="shared" si="5"/>
        <v>11159.942660705638</v>
      </c>
      <c r="AA43" s="8">
        <f t="shared" si="5"/>
        <v>10667.282230660931</v>
      </c>
      <c r="AB43" s="8">
        <f t="shared" si="5"/>
        <v>10170.926847390889</v>
      </c>
      <c r="AC43" s="8">
        <f t="shared" si="5"/>
        <v>9670.8487987463304</v>
      </c>
      <c r="AD43" s="8">
        <f t="shared" si="5"/>
        <v>9167.0201647369249</v>
      </c>
      <c r="AE43" s="8">
        <f t="shared" si="5"/>
        <v>8659.4128159724496</v>
      </c>
      <c r="AF43" s="8">
        <f t="shared" si="5"/>
        <v>8147.9984120922309</v>
      </c>
      <c r="AG43" s="8">
        <f t="shared" si="5"/>
        <v>7632.7484001829289</v>
      </c>
      <c r="AH43" s="8">
        <f t="shared" si="5"/>
        <v>7113.6340131842881</v>
      </c>
      <c r="AI43" s="8">
        <f t="shared" si="5"/>
        <v>6590.6262682831875</v>
      </c>
      <c r="AJ43" s="8">
        <f t="shared" si="5"/>
        <v>6063.6959652952937</v>
      </c>
      <c r="AK43" s="8">
        <f t="shared" si="5"/>
        <v>5532.8136850350274</v>
      </c>
      <c r="AL43" s="8">
        <f t="shared" si="5"/>
        <v>4997.9497876727837</v>
      </c>
      <c r="AM43" s="8">
        <f t="shared" si="5"/>
        <v>4459.0744110803353</v>
      </c>
      <c r="AN43" s="8">
        <f t="shared" si="5"/>
        <v>3916.1574691634305</v>
      </c>
      <c r="AO43" s="8">
        <f t="shared" si="5"/>
        <v>3369.1686501821678</v>
      </c>
      <c r="AP43" s="8">
        <f t="shared" si="5"/>
        <v>2818.0774150585348</v>
      </c>
      <c r="AQ43" s="8">
        <f t="shared" si="5"/>
        <v>2262.8529956714628</v>
      </c>
      <c r="AR43" s="8">
        <f t="shared" si="5"/>
        <v>1703.4643931390019</v>
      </c>
      <c r="AS43" s="8">
        <f t="shared" si="5"/>
        <v>1139.8803760875453</v>
      </c>
      <c r="AT43" s="8">
        <f t="shared" si="5"/>
        <v>572.06947890820447</v>
      </c>
      <c r="AU43" s="8">
        <f t="shared" si="5"/>
        <v>0</v>
      </c>
      <c r="AW43" t="s">
        <v>102</v>
      </c>
      <c r="AX43" s="8">
        <f>AU42+AU51+AU60</f>
        <v>577030</v>
      </c>
    </row>
    <row r="44" spans="1:50">
      <c r="A44" t="s">
        <v>54</v>
      </c>
      <c r="D44" s="11" t="s">
        <v>46</v>
      </c>
      <c r="E44" s="11">
        <v>198.65</v>
      </c>
      <c r="F44" s="38">
        <v>0</v>
      </c>
      <c r="G44" s="38">
        <f t="shared" ref="G44:AU44" si="6">G34*$AV$9</f>
        <v>56994.162560703116</v>
      </c>
      <c r="H44" s="38">
        <f t="shared" si="6"/>
        <v>57421.618779908378</v>
      </c>
      <c r="I44" s="38">
        <f t="shared" si="6"/>
        <v>57852.280920757694</v>
      </c>
      <c r="J44" s="38">
        <f t="shared" si="6"/>
        <v>58286.17302766339</v>
      </c>
      <c r="K44" s="38">
        <f t="shared" si="6"/>
        <v>58723.31932537086</v>
      </c>
      <c r="L44" s="38">
        <f t="shared" si="6"/>
        <v>59163.744220311142</v>
      </c>
      <c r="M44" s="38">
        <f t="shared" si="6"/>
        <v>59607.472301963484</v>
      </c>
      <c r="N44" s="38">
        <f t="shared" si="6"/>
        <v>60054.528344228194</v>
      </c>
      <c r="O44" s="38">
        <f t="shared" si="6"/>
        <v>60504.937306809908</v>
      </c>
      <c r="P44" s="38">
        <f t="shared" si="6"/>
        <v>60958.724336610983</v>
      </c>
      <c r="Q44" s="38">
        <f t="shared" si="6"/>
        <v>61415.914769135568</v>
      </c>
      <c r="R44" s="38">
        <f t="shared" si="6"/>
        <v>61876.534129904081</v>
      </c>
      <c r="S44" s="38">
        <f t="shared" si="6"/>
        <v>62340.608135878363</v>
      </c>
      <c r="T44" s="38">
        <f t="shared" si="6"/>
        <v>62808.162696897445</v>
      </c>
      <c r="U44" s="38">
        <f t="shared" si="6"/>
        <v>63279.223917124182</v>
      </c>
      <c r="V44" s="38">
        <f t="shared" si="6"/>
        <v>63753.818096502604</v>
      </c>
      <c r="W44" s="38">
        <f t="shared" si="6"/>
        <v>64231.971732226382</v>
      </c>
      <c r="X44" s="38">
        <f t="shared" si="6"/>
        <v>64713.711520218087</v>
      </c>
      <c r="Y44" s="38">
        <f t="shared" si="6"/>
        <v>65199.06435661971</v>
      </c>
      <c r="Z44" s="38">
        <f t="shared" si="6"/>
        <v>65688.057339294362</v>
      </c>
      <c r="AA44" s="38">
        <f t="shared" si="6"/>
        <v>66180.717769339069</v>
      </c>
      <c r="AB44" s="38">
        <f t="shared" si="6"/>
        <v>66677.073152609111</v>
      </c>
      <c r="AC44" s="38">
        <f t="shared" si="6"/>
        <v>67177.15120125367</v>
      </c>
      <c r="AD44" s="38">
        <f t="shared" si="6"/>
        <v>67680.979835263075</v>
      </c>
      <c r="AE44" s="38">
        <f t="shared" si="6"/>
        <v>68188.58718402755</v>
      </c>
      <c r="AF44" s="38">
        <f t="shared" si="6"/>
        <v>68700.001587907769</v>
      </c>
      <c r="AG44" s="38">
        <f t="shared" si="6"/>
        <v>69215.251599817071</v>
      </c>
      <c r="AH44" s="38">
        <f t="shared" si="6"/>
        <v>69734.365986815712</v>
      </c>
      <c r="AI44" s="38">
        <f t="shared" si="6"/>
        <v>70257.373731716812</v>
      </c>
      <c r="AJ44" s="38">
        <f t="shared" si="6"/>
        <v>70784.304034704706</v>
      </c>
      <c r="AK44" s="38">
        <f t="shared" si="6"/>
        <v>71315.186314964973</v>
      </c>
      <c r="AL44" s="38">
        <f t="shared" si="6"/>
        <v>71850.050212327216</v>
      </c>
      <c r="AM44" s="38">
        <f t="shared" si="6"/>
        <v>72388.925588919665</v>
      </c>
      <c r="AN44" s="38">
        <f t="shared" si="6"/>
        <v>72931.842530836569</v>
      </c>
      <c r="AO44" s="38">
        <f t="shared" si="6"/>
        <v>73478.831349817832</v>
      </c>
      <c r="AP44" s="38">
        <f t="shared" si="6"/>
        <v>74029.922584941465</v>
      </c>
      <c r="AQ44" s="38">
        <f t="shared" si="6"/>
        <v>74585.147004328537</v>
      </c>
      <c r="AR44" s="38">
        <f t="shared" si="6"/>
        <v>75144.535606860998</v>
      </c>
      <c r="AS44" s="38">
        <f t="shared" si="6"/>
        <v>75708.119623912455</v>
      </c>
      <c r="AT44" s="38">
        <f t="shared" si="6"/>
        <v>76275.930521091796</v>
      </c>
      <c r="AU44" s="38">
        <f t="shared" si="6"/>
        <v>76848</v>
      </c>
      <c r="AW44" t="s">
        <v>103</v>
      </c>
      <c r="AX44" s="8">
        <f>AU44+AU53+AU62</f>
        <v>177154</v>
      </c>
    </row>
    <row r="45" spans="1:50">
      <c r="A45" t="s">
        <v>55</v>
      </c>
      <c r="D45" t="s">
        <v>9</v>
      </c>
      <c r="E45">
        <v>359.6</v>
      </c>
      <c r="F45" s="32">
        <v>92750</v>
      </c>
      <c r="G45" s="8">
        <f t="shared" ref="G45:AU45" si="7">G11-G46</f>
        <v>23962.151552347306</v>
      </c>
      <c r="H45" s="8">
        <f t="shared" si="7"/>
        <v>23446.242688989922</v>
      </c>
      <c r="I45" s="8">
        <f t="shared" si="7"/>
        <v>22926.464509157347</v>
      </c>
      <c r="J45" s="8">
        <f t="shared" si="7"/>
        <v>22402.787992976009</v>
      </c>
      <c r="K45" s="8">
        <f t="shared" si="7"/>
        <v>21875.183902923338</v>
      </c>
      <c r="L45" s="8">
        <f t="shared" si="7"/>
        <v>21343.622782195263</v>
      </c>
      <c r="M45" s="8">
        <f t="shared" si="7"/>
        <v>20808.074953061718</v>
      </c>
      <c r="N45" s="8">
        <f t="shared" si="7"/>
        <v>20268.510515209695</v>
      </c>
      <c r="O45" s="8">
        <f t="shared" si="7"/>
        <v>19724.899344073769</v>
      </c>
      <c r="P45" s="8">
        <f t="shared" si="7"/>
        <v>19177.211089154327</v>
      </c>
      <c r="Q45" s="8">
        <f t="shared" si="7"/>
        <v>18625.415172322973</v>
      </c>
      <c r="R45" s="8">
        <f t="shared" si="7"/>
        <v>18069.480786115411</v>
      </c>
      <c r="S45" s="8">
        <f t="shared" si="7"/>
        <v>17509.376892011278</v>
      </c>
      <c r="T45" s="8">
        <f t="shared" si="7"/>
        <v>16945.07221870136</v>
      </c>
      <c r="U45" s="8">
        <f t="shared" si="7"/>
        <v>16376.53526034161</v>
      </c>
      <c r="V45" s="8">
        <f t="shared" si="7"/>
        <v>15803.734274794188</v>
      </c>
      <c r="W45" s="8">
        <f t="shared" si="7"/>
        <v>15226.637281855132</v>
      </c>
      <c r="X45" s="8">
        <f t="shared" si="7"/>
        <v>14645.212061469036</v>
      </c>
      <c r="Y45" s="8">
        <f t="shared" si="7"/>
        <v>14059.426151930063</v>
      </c>
      <c r="Z45" s="8">
        <f t="shared" si="7"/>
        <v>13469.246848069553</v>
      </c>
      <c r="AA45" s="8">
        <f t="shared" si="7"/>
        <v>12874.641199430058</v>
      </c>
      <c r="AB45" s="8">
        <f t="shared" si="7"/>
        <v>12275.576008425778</v>
      </c>
      <c r="AC45" s="8">
        <f t="shared" si="7"/>
        <v>11672.017828488999</v>
      </c>
      <c r="AD45" s="8">
        <f t="shared" si="7"/>
        <v>11063.932962202656</v>
      </c>
      <c r="AE45" s="8">
        <f t="shared" si="7"/>
        <v>10451.287459419167</v>
      </c>
      <c r="AF45" s="8">
        <f t="shared" si="7"/>
        <v>9834.0471153648105</v>
      </c>
      <c r="AG45" s="8">
        <f t="shared" si="7"/>
        <v>9212.1774687300494</v>
      </c>
      <c r="AH45" s="8">
        <f t="shared" si="7"/>
        <v>8585.6437997455214</v>
      </c>
      <c r="AI45" s="8">
        <f t="shared" si="7"/>
        <v>7954.4111282436206</v>
      </c>
      <c r="AJ45" s="8">
        <f t="shared" si="7"/>
        <v>7318.4442117054277</v>
      </c>
      <c r="AK45" s="8">
        <f t="shared" si="7"/>
        <v>6677.7075432932324</v>
      </c>
      <c r="AL45" s="8">
        <f t="shared" si="7"/>
        <v>6032.165349867937</v>
      </c>
      <c r="AM45" s="8">
        <f t="shared" si="7"/>
        <v>5381.7815899919515</v>
      </c>
      <c r="AN45" s="8">
        <f t="shared" si="7"/>
        <v>4726.5199519168818</v>
      </c>
      <c r="AO45" s="8">
        <f t="shared" si="7"/>
        <v>4066.3438515562593</v>
      </c>
      <c r="AP45" s="8">
        <f t="shared" si="7"/>
        <v>3401.2164304429316</v>
      </c>
      <c r="AQ45" s="8">
        <f t="shared" si="7"/>
        <v>2731.1005536712619</v>
      </c>
      <c r="AR45" s="8">
        <f t="shared" si="7"/>
        <v>2055.9588078237866</v>
      </c>
      <c r="AS45" s="8">
        <f t="shared" si="7"/>
        <v>1375.7534988824627</v>
      </c>
      <c r="AT45" s="8">
        <f t="shared" si="7"/>
        <v>690.44665012408223</v>
      </c>
      <c r="AU45" s="8">
        <f t="shared" si="7"/>
        <v>0</v>
      </c>
      <c r="AW45" t="s">
        <v>104</v>
      </c>
      <c r="AX45" s="8">
        <f>AU46+AU55+AU64</f>
        <v>146995</v>
      </c>
    </row>
    <row r="46" spans="1:50">
      <c r="A46" t="s">
        <v>56</v>
      </c>
      <c r="D46" s="11" t="s">
        <v>45</v>
      </c>
      <c r="E46" s="11">
        <v>305.66000000000003</v>
      </c>
      <c r="F46" s="38">
        <v>0</v>
      </c>
      <c r="G46" s="38">
        <f t="shared" ref="G46:AU46" si="8">G34*$AV$11</f>
        <v>68787.848447652694</v>
      </c>
      <c r="H46" s="38">
        <f t="shared" si="8"/>
        <v>69303.757311010078</v>
      </c>
      <c r="I46" s="38">
        <f t="shared" si="8"/>
        <v>69823.535490842653</v>
      </c>
      <c r="J46" s="38">
        <f t="shared" si="8"/>
        <v>70347.212007023991</v>
      </c>
      <c r="K46" s="38">
        <f t="shared" si="8"/>
        <v>70874.816097076662</v>
      </c>
      <c r="L46" s="38">
        <f t="shared" si="8"/>
        <v>71406.377217804737</v>
      </c>
      <c r="M46" s="38">
        <f t="shared" si="8"/>
        <v>71941.925046938282</v>
      </c>
      <c r="N46" s="38">
        <f t="shared" si="8"/>
        <v>72481.489484790305</v>
      </c>
      <c r="O46" s="38">
        <f t="shared" si="8"/>
        <v>73025.100655926231</v>
      </c>
      <c r="P46" s="38">
        <f t="shared" si="8"/>
        <v>73572.788910845673</v>
      </c>
      <c r="Q46" s="38">
        <f t="shared" si="8"/>
        <v>74124.584827677027</v>
      </c>
      <c r="R46" s="38">
        <f t="shared" si="8"/>
        <v>74680.519213884589</v>
      </c>
      <c r="S46" s="38">
        <f t="shared" si="8"/>
        <v>75240.623107988722</v>
      </c>
      <c r="T46" s="38">
        <f t="shared" si="8"/>
        <v>75804.92778129864</v>
      </c>
      <c r="U46" s="38">
        <f t="shared" si="8"/>
        <v>76373.46473965839</v>
      </c>
      <c r="V46" s="38">
        <f t="shared" si="8"/>
        <v>76946.265725205812</v>
      </c>
      <c r="W46" s="38">
        <f t="shared" si="8"/>
        <v>77523.362718144868</v>
      </c>
      <c r="X46" s="38">
        <f t="shared" si="8"/>
        <v>78104.787938530964</v>
      </c>
      <c r="Y46" s="38">
        <f t="shared" si="8"/>
        <v>78690.573848069937</v>
      </c>
      <c r="Z46" s="38">
        <f t="shared" si="8"/>
        <v>79280.753151930447</v>
      </c>
      <c r="AA46" s="38">
        <f t="shared" si="8"/>
        <v>79875.358800569942</v>
      </c>
      <c r="AB46" s="38">
        <f t="shared" si="8"/>
        <v>80474.423991574222</v>
      </c>
      <c r="AC46" s="38">
        <f t="shared" si="8"/>
        <v>81077.982171511001</v>
      </c>
      <c r="AD46" s="38">
        <f t="shared" si="8"/>
        <v>81686.067037797344</v>
      </c>
      <c r="AE46" s="38">
        <f t="shared" si="8"/>
        <v>82298.712540580833</v>
      </c>
      <c r="AF46" s="38">
        <f t="shared" si="8"/>
        <v>82915.95288463519</v>
      </c>
      <c r="AG46" s="38">
        <f t="shared" si="8"/>
        <v>83537.822531269951</v>
      </c>
      <c r="AH46" s="38">
        <f t="shared" si="8"/>
        <v>84164.356200254479</v>
      </c>
      <c r="AI46" s="38">
        <f t="shared" si="8"/>
        <v>84795.588871756379</v>
      </c>
      <c r="AJ46" s="38">
        <f t="shared" si="8"/>
        <v>85431.555788294572</v>
      </c>
      <c r="AK46" s="38">
        <f t="shared" si="8"/>
        <v>86072.292456706768</v>
      </c>
      <c r="AL46" s="38">
        <f t="shared" si="8"/>
        <v>86717.834650132063</v>
      </c>
      <c r="AM46" s="38">
        <f t="shared" si="8"/>
        <v>87368.218410008049</v>
      </c>
      <c r="AN46" s="38">
        <f t="shared" si="8"/>
        <v>88023.480048083118</v>
      </c>
      <c r="AO46" s="38">
        <f t="shared" si="8"/>
        <v>88683.656148443741</v>
      </c>
      <c r="AP46" s="38">
        <f t="shared" si="8"/>
        <v>89348.783569557068</v>
      </c>
      <c r="AQ46" s="38">
        <f t="shared" si="8"/>
        <v>90018.899446328738</v>
      </c>
      <c r="AR46" s="38">
        <f t="shared" si="8"/>
        <v>90694.041192176213</v>
      </c>
      <c r="AS46" s="38">
        <f t="shared" si="8"/>
        <v>91374.246501117537</v>
      </c>
      <c r="AT46" s="38">
        <f t="shared" si="8"/>
        <v>92059.553349875918</v>
      </c>
      <c r="AU46" s="38">
        <f t="shared" si="8"/>
        <v>92750</v>
      </c>
    </row>
    <row r="47" spans="1:50">
      <c r="A47" t="s">
        <v>57</v>
      </c>
      <c r="C47" t="s">
        <v>0</v>
      </c>
      <c r="D47" t="s">
        <v>10</v>
      </c>
      <c r="E47">
        <v>210.5</v>
      </c>
      <c r="F47" s="8">
        <v>53283</v>
      </c>
      <c r="G47" s="8">
        <v>53283</v>
      </c>
      <c r="H47" s="8">
        <v>53283</v>
      </c>
      <c r="I47" s="8">
        <v>53283</v>
      </c>
      <c r="J47" s="8">
        <v>53283</v>
      </c>
      <c r="K47" s="8">
        <v>53283</v>
      </c>
      <c r="L47" s="8">
        <v>53283</v>
      </c>
      <c r="M47" s="8">
        <v>53283</v>
      </c>
      <c r="N47" s="8">
        <v>53283</v>
      </c>
      <c r="O47" s="8">
        <v>53283</v>
      </c>
      <c r="P47" s="8">
        <v>53283</v>
      </c>
      <c r="Q47" s="8">
        <v>53283</v>
      </c>
      <c r="R47" s="8">
        <v>53283</v>
      </c>
      <c r="S47" s="8">
        <v>53283</v>
      </c>
      <c r="T47" s="8">
        <v>53283</v>
      </c>
      <c r="U47" s="8">
        <v>53283</v>
      </c>
      <c r="V47" s="8">
        <v>53283</v>
      </c>
      <c r="W47" s="8">
        <v>53283</v>
      </c>
      <c r="X47" s="8">
        <v>53283</v>
      </c>
      <c r="Y47" s="8">
        <v>53283</v>
      </c>
      <c r="Z47" s="8">
        <v>53283</v>
      </c>
      <c r="AA47" s="8">
        <v>53283</v>
      </c>
      <c r="AB47" s="8">
        <v>53283</v>
      </c>
      <c r="AC47" s="8">
        <v>53283</v>
      </c>
      <c r="AD47" s="8">
        <v>53283</v>
      </c>
      <c r="AE47" s="8">
        <v>53283</v>
      </c>
      <c r="AF47" s="8">
        <v>53283</v>
      </c>
      <c r="AG47" s="8">
        <v>53283</v>
      </c>
      <c r="AH47" s="8">
        <v>53283</v>
      </c>
      <c r="AI47" s="8">
        <v>53283</v>
      </c>
      <c r="AJ47" s="8">
        <v>53283</v>
      </c>
      <c r="AK47" s="8">
        <v>53283</v>
      </c>
      <c r="AL47" s="8">
        <v>53283</v>
      </c>
      <c r="AM47" s="8">
        <v>53283</v>
      </c>
      <c r="AN47" s="8">
        <v>53283</v>
      </c>
      <c r="AO47" s="8">
        <v>53283</v>
      </c>
      <c r="AP47" s="8">
        <v>53283</v>
      </c>
      <c r="AQ47" s="8">
        <v>53283</v>
      </c>
      <c r="AR47" s="8">
        <v>53283</v>
      </c>
      <c r="AS47" s="8">
        <v>53283</v>
      </c>
      <c r="AT47" s="8">
        <v>53283</v>
      </c>
      <c r="AU47" s="8">
        <v>53283</v>
      </c>
    </row>
    <row r="48" spans="1:50">
      <c r="A48" t="s">
        <v>58</v>
      </c>
      <c r="D48" t="s">
        <v>11</v>
      </c>
      <c r="E48">
        <v>179.3</v>
      </c>
      <c r="F48" s="8">
        <v>20037</v>
      </c>
      <c r="G48" s="8">
        <v>22504.535</v>
      </c>
      <c r="H48" s="8">
        <v>24990.5765125</v>
      </c>
      <c r="I48" s="8">
        <v>27495.263336343749</v>
      </c>
      <c r="J48" s="8">
        <v>30018.735311366327</v>
      </c>
      <c r="K48" s="8">
        <v>32561.133326201576</v>
      </c>
      <c r="L48" s="8">
        <v>35122.599326148091</v>
      </c>
      <c r="M48" s="8">
        <v>37703.276321094199</v>
      </c>
      <c r="N48" s="8">
        <v>40303.308393502404</v>
      </c>
      <c r="O48" s="8">
        <v>42922.840706453673</v>
      </c>
      <c r="P48" s="8">
        <v>45562.019511752078</v>
      </c>
      <c r="Q48" s="8">
        <v>45562.019511752078</v>
      </c>
      <c r="R48" s="8">
        <v>45562.019511752078</v>
      </c>
      <c r="S48" s="8">
        <v>45562.019511752078</v>
      </c>
      <c r="T48" s="8">
        <v>45562.019511752078</v>
      </c>
      <c r="U48" s="8">
        <v>45562.019511752078</v>
      </c>
      <c r="V48" s="8">
        <v>45562.019511752078</v>
      </c>
      <c r="W48" s="8">
        <v>45562.019511752078</v>
      </c>
      <c r="X48" s="8">
        <v>45562.019511752078</v>
      </c>
      <c r="Y48" s="8">
        <v>45562.019511752078</v>
      </c>
      <c r="Z48" s="8">
        <v>45562.019511752078</v>
      </c>
      <c r="AA48" s="8">
        <v>45562.019511752078</v>
      </c>
      <c r="AB48" s="8">
        <v>45562.019511752078</v>
      </c>
      <c r="AC48" s="8">
        <v>45562.019511752078</v>
      </c>
      <c r="AD48" s="8">
        <v>45562.019511752078</v>
      </c>
      <c r="AE48" s="8">
        <v>45562.019511752078</v>
      </c>
      <c r="AF48" s="8">
        <v>45562.019511752078</v>
      </c>
      <c r="AG48" s="8">
        <v>45562.019511752078</v>
      </c>
      <c r="AH48" s="8">
        <v>45562.019511752078</v>
      </c>
      <c r="AI48" s="8">
        <v>45562.019511752078</v>
      </c>
      <c r="AJ48" s="8">
        <v>45562.019511752078</v>
      </c>
      <c r="AK48" s="8">
        <v>45562.019511752078</v>
      </c>
      <c r="AL48" s="8">
        <v>45562.019511752078</v>
      </c>
      <c r="AM48" s="8">
        <v>45562.019511752078</v>
      </c>
      <c r="AN48" s="8">
        <v>45562.019511752078</v>
      </c>
      <c r="AO48" s="8">
        <v>45562.019511752078</v>
      </c>
      <c r="AP48" s="8">
        <v>45562.019511752078</v>
      </c>
      <c r="AQ48" s="8">
        <v>45562.019511752078</v>
      </c>
      <c r="AR48" s="8">
        <v>45562.019511752078</v>
      </c>
      <c r="AS48" s="8">
        <v>45562.019511752078</v>
      </c>
      <c r="AT48" s="8">
        <v>45562.019511752078</v>
      </c>
      <c r="AU48" s="8">
        <v>45562.019511752078</v>
      </c>
    </row>
    <row r="49" spans="1:47">
      <c r="A49" t="s">
        <v>59</v>
      </c>
      <c r="D49" t="s">
        <v>12</v>
      </c>
      <c r="E49">
        <v>15</v>
      </c>
      <c r="F49" s="8"/>
      <c r="G49" s="8"/>
      <c r="H49" s="8"/>
      <c r="I49" s="8"/>
      <c r="J49" s="8"/>
      <c r="K49" s="8"/>
      <c r="L49" s="8"/>
      <c r="M49" s="8"/>
      <c r="N49" s="8"/>
      <c r="O49" s="8"/>
      <c r="P49" s="8"/>
      <c r="Q49" s="8">
        <v>2658.9726463381403</v>
      </c>
      <c r="R49" s="8">
        <v>5337.8875875238173</v>
      </c>
      <c r="S49" s="8">
        <v>8036.8943907683861</v>
      </c>
      <c r="T49" s="8">
        <v>10756.143745037289</v>
      </c>
      <c r="U49" s="8">
        <v>13495.787469463208</v>
      </c>
      <c r="V49" s="8">
        <v>16255.978521822322</v>
      </c>
      <c r="W49" s="8">
        <v>19036.871007074129</v>
      </c>
      <c r="X49" s="8">
        <v>21838.620185965327</v>
      </c>
      <c r="Y49" s="8">
        <v>24661.382483698206</v>
      </c>
      <c r="Z49" s="8">
        <v>27505.315498664084</v>
      </c>
      <c r="AA49" s="8">
        <v>30370.578011242204</v>
      </c>
      <c r="AB49" s="8">
        <v>33257.329992664658</v>
      </c>
      <c r="AC49" s="8">
        <v>36165.732613947781</v>
      </c>
      <c r="AD49" s="8">
        <v>39095.948254890529</v>
      </c>
      <c r="AE49" s="8">
        <v>42048.140513140344</v>
      </c>
      <c r="AF49" s="8">
        <v>45022.474213327034</v>
      </c>
      <c r="AG49" s="8">
        <v>48019.115416265129</v>
      </c>
      <c r="AH49" s="8">
        <v>51038.231428225256</v>
      </c>
      <c r="AI49" s="8">
        <v>54079.990810275085</v>
      </c>
      <c r="AJ49" s="8">
        <v>57144.563387690287</v>
      </c>
      <c r="AK49" s="8">
        <v>60232.120259436102</v>
      </c>
      <c r="AL49" s="8">
        <v>63342.833807720017</v>
      </c>
      <c r="AM49" s="8">
        <v>66476.877707616062</v>
      </c>
      <c r="AN49" s="8">
        <v>69634.426936761331</v>
      </c>
      <c r="AO49" s="8">
        <v>72815.657785125179</v>
      </c>
      <c r="AP49" s="8">
        <v>76020.747864851757</v>
      </c>
      <c r="AQ49" s="8">
        <v>79249.876120176283</v>
      </c>
      <c r="AR49" s="8">
        <v>82503.222837415742</v>
      </c>
      <c r="AS49" s="8">
        <v>85780.969655034496</v>
      </c>
      <c r="AT49" s="8">
        <v>89083.299573785393</v>
      </c>
      <c r="AU49" s="8">
        <v>92410.396966926928</v>
      </c>
    </row>
    <row r="50" spans="1:47">
      <c r="A50">
        <v>2050</v>
      </c>
      <c r="D50" t="s">
        <v>7</v>
      </c>
      <c r="E50">
        <v>432.4</v>
      </c>
      <c r="F50" s="8">
        <f>F16-F51</f>
        <v>202490</v>
      </c>
      <c r="G50" s="8">
        <f t="shared" ref="G50:AU50" si="9">G16-G51</f>
        <v>52313.704235415731</v>
      </c>
      <c r="H50" s="8">
        <f t="shared" si="9"/>
        <v>51187.382017181371</v>
      </c>
      <c r="I50" s="8">
        <f t="shared" si="9"/>
        <v>50052.61238231021</v>
      </c>
      <c r="J50" s="8">
        <f t="shared" si="9"/>
        <v>48909.331975177483</v>
      </c>
      <c r="K50" s="8">
        <f t="shared" si="9"/>
        <v>47757.476964991336</v>
      </c>
      <c r="L50" s="8">
        <f t="shared" si="9"/>
        <v>46596.983042228792</v>
      </c>
      <c r="M50" s="8">
        <f t="shared" si="9"/>
        <v>45427.78541504548</v>
      </c>
      <c r="N50" s="8">
        <f t="shared" si="9"/>
        <v>44249.818805658346</v>
      </c>
      <c r="O50" s="8">
        <f t="shared" si="9"/>
        <v>43063.017446700775</v>
      </c>
      <c r="P50" s="8">
        <f t="shared" si="9"/>
        <v>41867.315077551029</v>
      </c>
      <c r="Q50" s="8">
        <f t="shared" si="9"/>
        <v>40662.644940632657</v>
      </c>
      <c r="R50" s="8">
        <f t="shared" si="9"/>
        <v>39448.939777687425</v>
      </c>
      <c r="S50" s="8">
        <f t="shared" si="9"/>
        <v>38226.131826020079</v>
      </c>
      <c r="T50" s="8">
        <f t="shared" si="9"/>
        <v>36994.152814715228</v>
      </c>
      <c r="U50" s="8">
        <f t="shared" si="9"/>
        <v>35752.933960825612</v>
      </c>
      <c r="V50" s="8">
        <f t="shared" si="9"/>
        <v>34502.405965531827</v>
      </c>
      <c r="W50" s="8">
        <f t="shared" si="9"/>
        <v>33242.499010273255</v>
      </c>
      <c r="X50" s="8">
        <f t="shared" si="9"/>
        <v>31973.142752850312</v>
      </c>
      <c r="Y50" s="8">
        <f t="shared" si="9"/>
        <v>30694.266323496704</v>
      </c>
      <c r="Z50" s="8">
        <f t="shared" si="9"/>
        <v>29405.798320922942</v>
      </c>
      <c r="AA50" s="8">
        <f t="shared" si="9"/>
        <v>28107.666808329843</v>
      </c>
      <c r="AB50" s="8">
        <f t="shared" si="9"/>
        <v>26799.799309392314</v>
      </c>
      <c r="AC50" s="8">
        <f t="shared" si="9"/>
        <v>25482.122804212791</v>
      </c>
      <c r="AD50" s="8">
        <f t="shared" si="9"/>
        <v>24154.56372524437</v>
      </c>
      <c r="AE50" s="8">
        <f t="shared" si="9"/>
        <v>22817.047953183705</v>
      </c>
      <c r="AF50" s="8">
        <f t="shared" si="9"/>
        <v>21469.500812832557</v>
      </c>
      <c r="AG50" s="8">
        <f t="shared" si="9"/>
        <v>20111.847068928822</v>
      </c>
      <c r="AH50" s="8">
        <f t="shared" si="9"/>
        <v>18744.010921945766</v>
      </c>
      <c r="AI50" s="8">
        <f t="shared" si="9"/>
        <v>17365.916003860388</v>
      </c>
      <c r="AJ50" s="8">
        <f t="shared" si="9"/>
        <v>15977.4853738893</v>
      </c>
      <c r="AK50" s="8">
        <f t="shared" si="9"/>
        <v>14578.641514193529</v>
      </c>
      <c r="AL50" s="8">
        <f t="shared" si="9"/>
        <v>13169.306325549958</v>
      </c>
      <c r="AM50" s="8">
        <f t="shared" si="9"/>
        <v>11749.401122991578</v>
      </c>
      <c r="AN50" s="8">
        <f t="shared" si="9"/>
        <v>10318.846631414024</v>
      </c>
      <c r="AO50" s="8">
        <f t="shared" si="9"/>
        <v>8877.5629811496183</v>
      </c>
      <c r="AP50" s="8">
        <f t="shared" si="9"/>
        <v>7425.4697035082499</v>
      </c>
      <c r="AQ50" s="8">
        <f t="shared" si="9"/>
        <v>5962.4857262845617</v>
      </c>
      <c r="AR50" s="8">
        <f t="shared" si="9"/>
        <v>4488.5293692316918</v>
      </c>
      <c r="AS50" s="8">
        <f t="shared" si="9"/>
        <v>3003.518339500908</v>
      </c>
      <c r="AT50" s="8">
        <f t="shared" si="9"/>
        <v>1507.3697270471894</v>
      </c>
      <c r="AU50" s="8">
        <f t="shared" si="9"/>
        <v>0</v>
      </c>
    </row>
    <row r="51" spans="1:47">
      <c r="D51" s="11" t="s">
        <v>47</v>
      </c>
      <c r="E51">
        <v>43.24</v>
      </c>
      <c r="F51" s="8">
        <v>0</v>
      </c>
      <c r="G51" s="8">
        <f t="shared" ref="G51:AU51" si="10">G34*$AV$16</f>
        <v>150176.29576458427</v>
      </c>
      <c r="H51" s="8">
        <f t="shared" si="10"/>
        <v>151302.61798281863</v>
      </c>
      <c r="I51" s="8">
        <f t="shared" si="10"/>
        <v>152437.38761768979</v>
      </c>
      <c r="J51" s="8">
        <f t="shared" si="10"/>
        <v>153580.66802482252</v>
      </c>
      <c r="K51" s="8">
        <f t="shared" si="10"/>
        <v>154732.52303500866</v>
      </c>
      <c r="L51" s="8">
        <f t="shared" si="10"/>
        <v>155893.01695777121</v>
      </c>
      <c r="M51" s="8">
        <f t="shared" si="10"/>
        <v>157062.21458495452</v>
      </c>
      <c r="N51" s="8">
        <f t="shared" si="10"/>
        <v>158240.18119434165</v>
      </c>
      <c r="O51" s="8">
        <f t="shared" si="10"/>
        <v>159426.98255329923</v>
      </c>
      <c r="P51" s="8">
        <f t="shared" si="10"/>
        <v>160622.68492244897</v>
      </c>
      <c r="Q51" s="8">
        <f t="shared" si="10"/>
        <v>161827.35505936734</v>
      </c>
      <c r="R51" s="8">
        <f t="shared" si="10"/>
        <v>163041.06022231258</v>
      </c>
      <c r="S51" s="8">
        <f t="shared" si="10"/>
        <v>164263.86817397992</v>
      </c>
      <c r="T51" s="8">
        <f t="shared" si="10"/>
        <v>165495.84718528477</v>
      </c>
      <c r="U51" s="8">
        <f t="shared" si="10"/>
        <v>166737.06603917439</v>
      </c>
      <c r="V51" s="8">
        <f t="shared" si="10"/>
        <v>167987.59403446817</v>
      </c>
      <c r="W51" s="8">
        <f t="shared" si="10"/>
        <v>169247.50098972674</v>
      </c>
      <c r="X51" s="8">
        <f t="shared" si="10"/>
        <v>170516.85724714969</v>
      </c>
      <c r="Y51" s="8">
        <f t="shared" si="10"/>
        <v>171795.7336765033</v>
      </c>
      <c r="Z51" s="8">
        <f t="shared" si="10"/>
        <v>173084.20167907706</v>
      </c>
      <c r="AA51" s="8">
        <f t="shared" si="10"/>
        <v>174382.33319167016</v>
      </c>
      <c r="AB51" s="8">
        <f t="shared" si="10"/>
        <v>175690.20069060769</v>
      </c>
      <c r="AC51" s="8">
        <f t="shared" si="10"/>
        <v>177007.87719578721</v>
      </c>
      <c r="AD51" s="8">
        <f t="shared" si="10"/>
        <v>178335.43627475563</v>
      </c>
      <c r="AE51" s="8">
        <f t="shared" si="10"/>
        <v>179672.9520468163</v>
      </c>
      <c r="AF51" s="8">
        <f t="shared" si="10"/>
        <v>181020.49918716744</v>
      </c>
      <c r="AG51" s="8">
        <f t="shared" si="10"/>
        <v>182378.15293107118</v>
      </c>
      <c r="AH51" s="8">
        <f t="shared" si="10"/>
        <v>183745.98907805423</v>
      </c>
      <c r="AI51" s="8">
        <f t="shared" si="10"/>
        <v>185124.08399613961</v>
      </c>
      <c r="AJ51" s="8">
        <f t="shared" si="10"/>
        <v>186512.5146261107</v>
      </c>
      <c r="AK51" s="8">
        <f t="shared" si="10"/>
        <v>187911.35848580647</v>
      </c>
      <c r="AL51" s="8">
        <f t="shared" si="10"/>
        <v>189320.69367445004</v>
      </c>
      <c r="AM51" s="8">
        <f t="shared" si="10"/>
        <v>190740.59887700842</v>
      </c>
      <c r="AN51" s="8">
        <f t="shared" si="10"/>
        <v>192171.15336858598</v>
      </c>
      <c r="AO51" s="8">
        <f t="shared" si="10"/>
        <v>193612.43701885038</v>
      </c>
      <c r="AP51" s="8">
        <f t="shared" si="10"/>
        <v>195064.53029649175</v>
      </c>
      <c r="AQ51" s="8">
        <f t="shared" si="10"/>
        <v>196527.51427371544</v>
      </c>
      <c r="AR51" s="8">
        <f t="shared" si="10"/>
        <v>198001.47063076831</v>
      </c>
      <c r="AS51" s="8">
        <f t="shared" si="10"/>
        <v>199486.48166049909</v>
      </c>
      <c r="AT51" s="8">
        <f t="shared" si="10"/>
        <v>200982.63027295281</v>
      </c>
      <c r="AU51" s="92">
        <f t="shared" si="10"/>
        <v>202490</v>
      </c>
    </row>
    <row r="52" spans="1:47">
      <c r="D52" t="s">
        <v>8</v>
      </c>
      <c r="E52">
        <v>335.3</v>
      </c>
      <c r="F52" s="8">
        <f>F18-F53</f>
        <v>60891</v>
      </c>
      <c r="G52" s="8">
        <f t="shared" ref="G52:AU52" si="11">G18-G53</f>
        <v>15731.313964139947</v>
      </c>
      <c r="H52" s="8">
        <f t="shared" si="11"/>
        <v>15392.616318871005</v>
      </c>
      <c r="I52" s="8">
        <f t="shared" si="11"/>
        <v>15051.378441262539</v>
      </c>
      <c r="J52" s="8">
        <f t="shared" si="11"/>
        <v>14707.58127957199</v>
      </c>
      <c r="K52" s="8">
        <f t="shared" si="11"/>
        <v>14361.205639168787</v>
      </c>
      <c r="L52" s="8">
        <f t="shared" si="11"/>
        <v>14012.232181462554</v>
      </c>
      <c r="M52" s="8">
        <f t="shared" si="11"/>
        <v>13660.641422823515</v>
      </c>
      <c r="N52" s="8">
        <f t="shared" si="11"/>
        <v>13306.413733494708</v>
      </c>
      <c r="O52" s="8">
        <f t="shared" si="11"/>
        <v>12949.529336495914</v>
      </c>
      <c r="P52" s="8">
        <f t="shared" si="11"/>
        <v>12589.96830651963</v>
      </c>
      <c r="Q52" s="8">
        <f t="shared" si="11"/>
        <v>12227.710568818526</v>
      </c>
      <c r="R52" s="8">
        <f t="shared" si="11"/>
        <v>11862.735898084669</v>
      </c>
      <c r="S52" s="8">
        <f t="shared" si="11"/>
        <v>11495.023917320308</v>
      </c>
      <c r="T52" s="8">
        <f t="shared" si="11"/>
        <v>11124.554096700209</v>
      </c>
      <c r="U52" s="8">
        <f t="shared" si="11"/>
        <v>10751.305752425462</v>
      </c>
      <c r="V52" s="8">
        <f t="shared" si="11"/>
        <v>10375.258045568655</v>
      </c>
      <c r="W52" s="8">
        <f t="shared" si="11"/>
        <v>9996.3899809104114</v>
      </c>
      <c r="X52" s="8">
        <f t="shared" si="11"/>
        <v>9614.6804057672343</v>
      </c>
      <c r="Y52" s="8">
        <f t="shared" si="11"/>
        <v>9230.1080088105009</v>
      </c>
      <c r="Z52" s="8">
        <f t="shared" si="11"/>
        <v>8842.6513188765821</v>
      </c>
      <c r="AA52" s="8">
        <f t="shared" si="11"/>
        <v>8452.2887037681503</v>
      </c>
      <c r="AB52" s="8">
        <f t="shared" si="11"/>
        <v>8058.9983690464069</v>
      </c>
      <c r="AC52" s="8">
        <f t="shared" si="11"/>
        <v>7662.7583568142654</v>
      </c>
      <c r="AD52" s="8">
        <f t="shared" si="11"/>
        <v>7263.5465444903675</v>
      </c>
      <c r="AE52" s="8">
        <f t="shared" si="11"/>
        <v>6861.3406435740471</v>
      </c>
      <c r="AF52" s="8">
        <f t="shared" si="11"/>
        <v>6456.1181984008508</v>
      </c>
      <c r="AG52" s="8">
        <f t="shared" si="11"/>
        <v>6047.8565848888611</v>
      </c>
      <c r="AH52" s="8">
        <f t="shared" si="11"/>
        <v>5636.5330092755175</v>
      </c>
      <c r="AI52" s="8">
        <f t="shared" si="11"/>
        <v>5222.124506845088</v>
      </c>
      <c r="AJ52" s="8">
        <f t="shared" si="11"/>
        <v>4804.6079406464196</v>
      </c>
      <c r="AK52" s="8">
        <f t="shared" si="11"/>
        <v>4383.9600002012812</v>
      </c>
      <c r="AL52" s="8">
        <f t="shared" si="11"/>
        <v>3960.1572002027824</v>
      </c>
      <c r="AM52" s="8">
        <f t="shared" si="11"/>
        <v>3533.1758792043111</v>
      </c>
      <c r="AN52" s="8">
        <f t="shared" si="11"/>
        <v>3102.992198298336</v>
      </c>
      <c r="AO52" s="8">
        <f t="shared" si="11"/>
        <v>2669.5821397855761</v>
      </c>
      <c r="AP52" s="8">
        <f t="shared" si="11"/>
        <v>2232.9215058339687</v>
      </c>
      <c r="AQ52" s="8">
        <f t="shared" si="11"/>
        <v>1792.9859171277276</v>
      </c>
      <c r="AR52" s="8">
        <f t="shared" si="11"/>
        <v>1349.7508115061792</v>
      </c>
      <c r="AS52" s="8">
        <f t="shared" si="11"/>
        <v>903.19144259247696</v>
      </c>
      <c r="AT52" s="8">
        <f t="shared" si="11"/>
        <v>453.28287841191923</v>
      </c>
      <c r="AU52" s="8">
        <f t="shared" si="11"/>
        <v>0</v>
      </c>
    </row>
    <row r="53" spans="1:47">
      <c r="D53" s="11" t="s">
        <v>46</v>
      </c>
      <c r="E53">
        <v>167.65</v>
      </c>
      <c r="F53" s="8">
        <v>0</v>
      </c>
      <c r="G53" s="8">
        <f t="shared" ref="G53:AU53" si="12">G34*$AV$18</f>
        <v>45159.686035860053</v>
      </c>
      <c r="H53" s="8">
        <f t="shared" si="12"/>
        <v>45498.383681128995</v>
      </c>
      <c r="I53" s="8">
        <f t="shared" si="12"/>
        <v>45839.621558737461</v>
      </c>
      <c r="J53" s="8">
        <f t="shared" si="12"/>
        <v>46183.41872042801</v>
      </c>
      <c r="K53" s="8">
        <f t="shared" si="12"/>
        <v>46529.794360831213</v>
      </c>
      <c r="L53" s="8">
        <f t="shared" si="12"/>
        <v>46878.767818537446</v>
      </c>
      <c r="M53" s="8">
        <f t="shared" si="12"/>
        <v>47230.358577176485</v>
      </c>
      <c r="N53" s="8">
        <f t="shared" si="12"/>
        <v>47584.586266505292</v>
      </c>
      <c r="O53" s="8">
        <f t="shared" si="12"/>
        <v>47941.470663504086</v>
      </c>
      <c r="P53" s="8">
        <f t="shared" si="12"/>
        <v>48301.03169348037</v>
      </c>
      <c r="Q53" s="8">
        <f t="shared" si="12"/>
        <v>48663.289431181474</v>
      </c>
      <c r="R53" s="8">
        <f t="shared" si="12"/>
        <v>49028.264101915331</v>
      </c>
      <c r="S53" s="8">
        <f t="shared" si="12"/>
        <v>49395.976082679692</v>
      </c>
      <c r="T53" s="8">
        <f t="shared" si="12"/>
        <v>49766.445903299791</v>
      </c>
      <c r="U53" s="8">
        <f t="shared" si="12"/>
        <v>50139.694247574538</v>
      </c>
      <c r="V53" s="8">
        <f t="shared" si="12"/>
        <v>50515.741954431345</v>
      </c>
      <c r="W53" s="8">
        <f t="shared" si="12"/>
        <v>50894.610019089589</v>
      </c>
      <c r="X53" s="8">
        <f t="shared" si="12"/>
        <v>51276.319594232766</v>
      </c>
      <c r="Y53" s="8">
        <f t="shared" si="12"/>
        <v>51660.891991189499</v>
      </c>
      <c r="Z53" s="8">
        <f t="shared" si="12"/>
        <v>52048.348681123418</v>
      </c>
      <c r="AA53" s="8">
        <f t="shared" si="12"/>
        <v>52438.71129623185</v>
      </c>
      <c r="AB53" s="8">
        <f t="shared" si="12"/>
        <v>52832.001630953593</v>
      </c>
      <c r="AC53" s="8">
        <f t="shared" si="12"/>
        <v>53228.241643185735</v>
      </c>
      <c r="AD53" s="8">
        <f t="shared" si="12"/>
        <v>53627.453455509632</v>
      </c>
      <c r="AE53" s="8">
        <f t="shared" si="12"/>
        <v>54029.659356425953</v>
      </c>
      <c r="AF53" s="8">
        <f t="shared" si="12"/>
        <v>54434.881801599149</v>
      </c>
      <c r="AG53" s="8">
        <f t="shared" si="12"/>
        <v>54843.143415111139</v>
      </c>
      <c r="AH53" s="8">
        <f t="shared" si="12"/>
        <v>55254.466990724482</v>
      </c>
      <c r="AI53" s="8">
        <f t="shared" si="12"/>
        <v>55668.875493154912</v>
      </c>
      <c r="AJ53" s="8">
        <f t="shared" si="12"/>
        <v>56086.39205935358</v>
      </c>
      <c r="AK53" s="8">
        <f t="shared" si="12"/>
        <v>56507.039999798719</v>
      </c>
      <c r="AL53" s="8">
        <f t="shared" si="12"/>
        <v>56930.842799797218</v>
      </c>
      <c r="AM53" s="8">
        <f t="shared" si="12"/>
        <v>57357.824120795689</v>
      </c>
      <c r="AN53" s="8">
        <f t="shared" si="12"/>
        <v>57788.007801701664</v>
      </c>
      <c r="AO53" s="8">
        <f t="shared" si="12"/>
        <v>58221.417860214424</v>
      </c>
      <c r="AP53" s="8">
        <f t="shared" si="12"/>
        <v>58658.078494166031</v>
      </c>
      <c r="AQ53" s="8">
        <f t="shared" si="12"/>
        <v>59098.014082872272</v>
      </c>
      <c r="AR53" s="8">
        <f t="shared" si="12"/>
        <v>59541.249188493821</v>
      </c>
      <c r="AS53" s="8">
        <f t="shared" si="12"/>
        <v>59987.808557407523</v>
      </c>
      <c r="AT53" s="8">
        <f t="shared" si="12"/>
        <v>60437.717121588081</v>
      </c>
      <c r="AU53" s="92">
        <f t="shared" si="12"/>
        <v>60891</v>
      </c>
    </row>
    <row r="54" spans="1:47">
      <c r="C54" t="s">
        <v>1</v>
      </c>
      <c r="D54" t="s">
        <v>9</v>
      </c>
      <c r="E54">
        <v>296.5</v>
      </c>
      <c r="F54" s="8">
        <f>F20-F55</f>
        <v>35652</v>
      </c>
      <c r="G54" s="8">
        <f t="shared" ref="G54:AU54" si="13">G20-G55</f>
        <v>9210.766869480176</v>
      </c>
      <c r="H54" s="8">
        <f t="shared" si="13"/>
        <v>9012.457621001282</v>
      </c>
      <c r="I54" s="8">
        <f t="shared" si="13"/>
        <v>8812.6610531587903</v>
      </c>
      <c r="J54" s="8">
        <f t="shared" si="13"/>
        <v>8611.366011057471</v>
      </c>
      <c r="K54" s="8">
        <f t="shared" si="13"/>
        <v>8408.5612561404087</v>
      </c>
      <c r="L54" s="8">
        <f t="shared" si="13"/>
        <v>8204.2354655614618</v>
      </c>
      <c r="M54" s="8">
        <f t="shared" si="13"/>
        <v>7998.3772315531678</v>
      </c>
      <c r="N54" s="8">
        <f t="shared" si="13"/>
        <v>7790.9750607898241</v>
      </c>
      <c r="O54" s="8">
        <f t="shared" si="13"/>
        <v>7582.0173737457444</v>
      </c>
      <c r="P54" s="8">
        <f t="shared" si="13"/>
        <v>7371.4925040488379</v>
      </c>
      <c r="Q54" s="8">
        <f t="shared" si="13"/>
        <v>7159.388697829203</v>
      </c>
      <c r="R54" s="8">
        <f t="shared" si="13"/>
        <v>6945.6941130629275</v>
      </c>
      <c r="S54" s="8">
        <f t="shared" si="13"/>
        <v>6730.3968189108964</v>
      </c>
      <c r="T54" s="8">
        <f t="shared" si="13"/>
        <v>6513.4847950527292</v>
      </c>
      <c r="U54" s="8">
        <f t="shared" si="13"/>
        <v>6294.9459310156235</v>
      </c>
      <c r="V54" s="8">
        <f t="shared" si="13"/>
        <v>6074.7680254982442</v>
      </c>
      <c r="W54" s="8">
        <f t="shared" si="13"/>
        <v>5852.9387856894755</v>
      </c>
      <c r="X54" s="8">
        <f t="shared" si="13"/>
        <v>5629.4458265821449</v>
      </c>
      <c r="Y54" s="8">
        <f t="shared" si="13"/>
        <v>5404.2766702815134</v>
      </c>
      <c r="Z54" s="8">
        <f t="shared" si="13"/>
        <v>5177.418745308627</v>
      </c>
      <c r="AA54" s="8">
        <f t="shared" si="13"/>
        <v>4948.8593858984386</v>
      </c>
      <c r="AB54" s="8">
        <f t="shared" si="13"/>
        <v>4718.5858312926794</v>
      </c>
      <c r="AC54" s="8">
        <f t="shared" si="13"/>
        <v>4486.5852250273783</v>
      </c>
      <c r="AD54" s="8">
        <f t="shared" si="13"/>
        <v>4252.8446142150824</v>
      </c>
      <c r="AE54" s="8">
        <f t="shared" si="13"/>
        <v>4017.3509488216951</v>
      </c>
      <c r="AF54" s="8">
        <f t="shared" si="13"/>
        <v>3780.0910809378547</v>
      </c>
      <c r="AG54" s="8">
        <f t="shared" si="13"/>
        <v>3541.0517640448925</v>
      </c>
      <c r="AH54" s="8">
        <f t="shared" si="13"/>
        <v>3300.2196522752238</v>
      </c>
      <c r="AI54" s="8">
        <f t="shared" si="13"/>
        <v>3057.5812996672903</v>
      </c>
      <c r="AJ54" s="8">
        <f t="shared" si="13"/>
        <v>2813.1231594147903</v>
      </c>
      <c r="AK54" s="8">
        <f t="shared" si="13"/>
        <v>2566.8315831104046</v>
      </c>
      <c r="AL54" s="8">
        <f t="shared" si="13"/>
        <v>2318.6928199837348</v>
      </c>
      <c r="AM54" s="8">
        <f t="shared" si="13"/>
        <v>2068.6930161336131</v>
      </c>
      <c r="AN54" s="8">
        <f t="shared" si="13"/>
        <v>1816.8182137546173</v>
      </c>
      <c r="AO54" s="8">
        <f t="shared" si="13"/>
        <v>1563.0543503577719</v>
      </c>
      <c r="AP54" s="8">
        <f t="shared" si="13"/>
        <v>1307.3872579854578</v>
      </c>
      <c r="AQ54" s="8">
        <f t="shared" si="13"/>
        <v>1049.8026624203485</v>
      </c>
      <c r="AR54" s="8">
        <f t="shared" si="13"/>
        <v>790.28618238849594</v>
      </c>
      <c r="AS54" s="8">
        <f t="shared" si="13"/>
        <v>528.82332875641441</v>
      </c>
      <c r="AT54" s="8">
        <f t="shared" si="13"/>
        <v>265.39950372208841</v>
      </c>
      <c r="AU54" s="8">
        <f t="shared" si="13"/>
        <v>0</v>
      </c>
    </row>
    <row r="55" spans="1:47">
      <c r="D55" s="11" t="s">
        <v>45</v>
      </c>
      <c r="E55">
        <v>252.02500000000001</v>
      </c>
      <c r="F55" s="8">
        <v>0</v>
      </c>
      <c r="G55" s="8">
        <f t="shared" ref="G55:AU55" si="14">G34*$AV$20</f>
        <v>26441.233130519824</v>
      </c>
      <c r="H55" s="8">
        <f t="shared" si="14"/>
        <v>26639.542378998718</v>
      </c>
      <c r="I55" s="8">
        <f t="shared" si="14"/>
        <v>26839.33894684121</v>
      </c>
      <c r="J55" s="8">
        <f t="shared" si="14"/>
        <v>27040.633988942529</v>
      </c>
      <c r="K55" s="8">
        <f t="shared" si="14"/>
        <v>27243.438743859591</v>
      </c>
      <c r="L55" s="8">
        <f t="shared" si="14"/>
        <v>27447.764534438538</v>
      </c>
      <c r="M55" s="8">
        <f t="shared" si="14"/>
        <v>27653.622768446832</v>
      </c>
      <c r="N55" s="8">
        <f t="shared" si="14"/>
        <v>27861.024939210176</v>
      </c>
      <c r="O55" s="8">
        <f t="shared" si="14"/>
        <v>28069.982626254256</v>
      </c>
      <c r="P55" s="8">
        <f t="shared" si="14"/>
        <v>28280.507495951162</v>
      </c>
      <c r="Q55" s="8">
        <f t="shared" si="14"/>
        <v>28492.611302170797</v>
      </c>
      <c r="R55" s="8">
        <f t="shared" si="14"/>
        <v>28706.305886937073</v>
      </c>
      <c r="S55" s="8">
        <f t="shared" si="14"/>
        <v>28921.603181089104</v>
      </c>
      <c r="T55" s="8">
        <f t="shared" si="14"/>
        <v>29138.515204947271</v>
      </c>
      <c r="U55" s="8">
        <f t="shared" si="14"/>
        <v>29357.054068984376</v>
      </c>
      <c r="V55" s="8">
        <f t="shared" si="14"/>
        <v>29577.231974501756</v>
      </c>
      <c r="W55" s="8">
        <f t="shared" si="14"/>
        <v>29799.061214310525</v>
      </c>
      <c r="X55" s="8">
        <f t="shared" si="14"/>
        <v>30022.554173417855</v>
      </c>
      <c r="Y55" s="8">
        <f t="shared" si="14"/>
        <v>30247.723329718487</v>
      </c>
      <c r="Z55" s="8">
        <f t="shared" si="14"/>
        <v>30474.581254691373</v>
      </c>
      <c r="AA55" s="8">
        <f t="shared" si="14"/>
        <v>30703.140614101561</v>
      </c>
      <c r="AB55" s="8">
        <f t="shared" si="14"/>
        <v>30933.414168707321</v>
      </c>
      <c r="AC55" s="8">
        <f t="shared" si="14"/>
        <v>31165.414774972622</v>
      </c>
      <c r="AD55" s="8">
        <f t="shared" si="14"/>
        <v>31399.155385784918</v>
      </c>
      <c r="AE55" s="8">
        <f t="shared" si="14"/>
        <v>31634.649051178305</v>
      </c>
      <c r="AF55" s="8">
        <f t="shared" si="14"/>
        <v>31871.908919062145</v>
      </c>
      <c r="AG55" s="8">
        <f t="shared" si="14"/>
        <v>32110.948235955108</v>
      </c>
      <c r="AH55" s="8">
        <f t="shared" si="14"/>
        <v>32351.780347724776</v>
      </c>
      <c r="AI55" s="8">
        <f t="shared" si="14"/>
        <v>32594.41870033271</v>
      </c>
      <c r="AJ55" s="8">
        <f t="shared" si="14"/>
        <v>32838.87684058521</v>
      </c>
      <c r="AK55" s="8">
        <f t="shared" si="14"/>
        <v>33085.168416889595</v>
      </c>
      <c r="AL55" s="8">
        <f t="shared" si="14"/>
        <v>33333.307180016265</v>
      </c>
      <c r="AM55" s="8">
        <f t="shared" si="14"/>
        <v>33583.306983866387</v>
      </c>
      <c r="AN55" s="8">
        <f t="shared" si="14"/>
        <v>33835.181786245383</v>
      </c>
      <c r="AO55" s="8">
        <f t="shared" si="14"/>
        <v>34088.945649642228</v>
      </c>
      <c r="AP55" s="8">
        <f t="shared" si="14"/>
        <v>34344.612742014542</v>
      </c>
      <c r="AQ55" s="8">
        <f t="shared" si="14"/>
        <v>34602.197337579652</v>
      </c>
      <c r="AR55" s="8">
        <f t="shared" si="14"/>
        <v>34861.713817611504</v>
      </c>
      <c r="AS55" s="8">
        <f t="shared" si="14"/>
        <v>35123.176671243586</v>
      </c>
      <c r="AT55" s="8">
        <f t="shared" si="14"/>
        <v>35386.600496277912</v>
      </c>
      <c r="AU55" s="92">
        <f t="shared" si="14"/>
        <v>35652</v>
      </c>
    </row>
    <row r="56" spans="1:47">
      <c r="D56" t="s">
        <v>10</v>
      </c>
      <c r="E56">
        <v>172.8</v>
      </c>
      <c r="F56" s="8">
        <v>5682</v>
      </c>
      <c r="G56" s="8">
        <v>5682</v>
      </c>
      <c r="H56" s="8">
        <v>5682</v>
      </c>
      <c r="I56" s="8">
        <v>5682</v>
      </c>
      <c r="J56" s="8">
        <v>5682</v>
      </c>
      <c r="K56" s="8">
        <v>5682</v>
      </c>
      <c r="L56" s="8">
        <v>5682</v>
      </c>
      <c r="M56" s="8">
        <v>5682</v>
      </c>
      <c r="N56" s="8">
        <v>5682</v>
      </c>
      <c r="O56" s="8">
        <v>5682</v>
      </c>
      <c r="P56" s="8">
        <v>5682</v>
      </c>
      <c r="Q56" s="8">
        <v>5682</v>
      </c>
      <c r="R56" s="8">
        <v>5682</v>
      </c>
      <c r="S56" s="8">
        <v>5682</v>
      </c>
      <c r="T56" s="8">
        <v>5682</v>
      </c>
      <c r="U56" s="8">
        <v>5682</v>
      </c>
      <c r="V56" s="8">
        <v>5682</v>
      </c>
      <c r="W56" s="8">
        <v>5682</v>
      </c>
      <c r="X56" s="8">
        <v>5682</v>
      </c>
      <c r="Y56" s="8">
        <v>5682</v>
      </c>
      <c r="Z56" s="8">
        <v>5682</v>
      </c>
      <c r="AA56" s="8">
        <v>5682</v>
      </c>
      <c r="AB56" s="8">
        <v>5682</v>
      </c>
      <c r="AC56" s="8">
        <v>5682</v>
      </c>
      <c r="AD56" s="8">
        <v>5682</v>
      </c>
      <c r="AE56" s="8">
        <v>5682</v>
      </c>
      <c r="AF56" s="8">
        <v>5682</v>
      </c>
      <c r="AG56" s="8">
        <v>5682</v>
      </c>
      <c r="AH56" s="8">
        <v>5682</v>
      </c>
      <c r="AI56" s="8">
        <v>5682</v>
      </c>
      <c r="AJ56" s="8">
        <v>5682</v>
      </c>
      <c r="AK56" s="8">
        <v>5682</v>
      </c>
      <c r="AL56" s="8">
        <v>5682</v>
      </c>
      <c r="AM56" s="8">
        <v>5682</v>
      </c>
      <c r="AN56" s="8">
        <v>5682</v>
      </c>
      <c r="AO56" s="8">
        <v>5682</v>
      </c>
      <c r="AP56" s="8">
        <v>5682</v>
      </c>
      <c r="AQ56" s="8">
        <v>5682</v>
      </c>
      <c r="AR56" s="8">
        <v>5682</v>
      </c>
      <c r="AS56" s="8">
        <v>5682</v>
      </c>
      <c r="AT56" s="8">
        <v>5682</v>
      </c>
      <c r="AU56" s="8">
        <v>5682</v>
      </c>
    </row>
    <row r="57" spans="1:47">
      <c r="D57" t="s">
        <v>11</v>
      </c>
      <c r="E57">
        <v>149.69999999999999</v>
      </c>
      <c r="F57" s="8">
        <v>2845</v>
      </c>
      <c r="G57" s="8">
        <v>5312.5349999999999</v>
      </c>
      <c r="H57" s="8">
        <v>7798.5765124999998</v>
      </c>
      <c r="I57" s="8">
        <v>10303.263336343749</v>
      </c>
      <c r="J57" s="8">
        <v>12826.735311366327</v>
      </c>
      <c r="K57" s="8">
        <v>15369.133326201574</v>
      </c>
      <c r="L57" s="8">
        <v>17930.599326148087</v>
      </c>
      <c r="M57" s="8">
        <v>20511.276321094199</v>
      </c>
      <c r="N57" s="8">
        <v>23111.308393502408</v>
      </c>
      <c r="O57" s="8">
        <v>25730.840706453677</v>
      </c>
      <c r="P57" s="8">
        <v>28370.019511752078</v>
      </c>
      <c r="Q57" s="8">
        <v>28370.019511752078</v>
      </c>
      <c r="R57" s="8">
        <v>28370.019511752078</v>
      </c>
      <c r="S57" s="8">
        <v>28370.019511752078</v>
      </c>
      <c r="T57" s="8">
        <v>28370.019511752078</v>
      </c>
      <c r="U57" s="8">
        <v>28370.019511752078</v>
      </c>
      <c r="V57" s="8">
        <v>28370.019511752078</v>
      </c>
      <c r="W57" s="8">
        <v>28370.019511752078</v>
      </c>
      <c r="X57" s="8">
        <v>28370.019511752078</v>
      </c>
      <c r="Y57" s="8">
        <v>28370.019511752078</v>
      </c>
      <c r="Z57" s="8">
        <v>28370.019511752078</v>
      </c>
      <c r="AA57" s="8">
        <v>28370.019511752078</v>
      </c>
      <c r="AB57" s="8">
        <v>28370.019511752078</v>
      </c>
      <c r="AC57" s="8">
        <v>28370.019511752078</v>
      </c>
      <c r="AD57" s="8">
        <v>28370.019511752078</v>
      </c>
      <c r="AE57" s="8">
        <v>28370.019511752078</v>
      </c>
      <c r="AF57" s="8">
        <v>28370.019511752078</v>
      </c>
      <c r="AG57" s="8">
        <v>28370.019511752078</v>
      </c>
      <c r="AH57" s="8">
        <v>28370.019511752078</v>
      </c>
      <c r="AI57" s="8">
        <v>28370.019511752078</v>
      </c>
      <c r="AJ57" s="8">
        <v>28370.019511752078</v>
      </c>
      <c r="AK57" s="8">
        <v>28370.019511752078</v>
      </c>
      <c r="AL57" s="8">
        <v>28370.019511752078</v>
      </c>
      <c r="AM57" s="8">
        <v>28370.019511752078</v>
      </c>
      <c r="AN57" s="8">
        <v>28370.019511752078</v>
      </c>
      <c r="AO57" s="8">
        <v>28370.019511752078</v>
      </c>
      <c r="AP57" s="8">
        <v>28370.019511752078</v>
      </c>
      <c r="AQ57" s="8">
        <v>28370.019511752078</v>
      </c>
      <c r="AR57" s="8">
        <v>28370.019511752078</v>
      </c>
      <c r="AS57" s="8">
        <v>28370.019511752078</v>
      </c>
      <c r="AT57" s="8">
        <v>28370.019511752078</v>
      </c>
      <c r="AU57" s="8">
        <v>28370.019511752078</v>
      </c>
    </row>
    <row r="58" spans="1:47">
      <c r="D58" t="s">
        <v>12</v>
      </c>
      <c r="E58">
        <v>15</v>
      </c>
      <c r="F58" s="8"/>
      <c r="G58" s="8"/>
      <c r="H58" s="8"/>
      <c r="I58" s="8"/>
      <c r="J58" s="8"/>
      <c r="K58" s="8"/>
      <c r="L58" s="8"/>
      <c r="M58" s="8"/>
      <c r="N58" s="8"/>
      <c r="O58" s="8"/>
      <c r="P58" s="8"/>
      <c r="Q58" s="8">
        <v>2658.9726463381403</v>
      </c>
      <c r="R58" s="8">
        <v>5337.8875875238173</v>
      </c>
      <c r="S58" s="8">
        <v>8036.8943907683861</v>
      </c>
      <c r="T58" s="8">
        <v>10756.143745037289</v>
      </c>
      <c r="U58" s="8">
        <v>13495.787469463208</v>
      </c>
      <c r="V58" s="8">
        <v>16255.978521822322</v>
      </c>
      <c r="W58" s="8">
        <v>19036.871007074129</v>
      </c>
      <c r="X58" s="8">
        <v>21838.620185965327</v>
      </c>
      <c r="Y58" s="8">
        <v>24661.382483698206</v>
      </c>
      <c r="Z58" s="8">
        <v>27505.315498664084</v>
      </c>
      <c r="AA58" s="8">
        <v>30370.578011242204</v>
      </c>
      <c r="AB58" s="8">
        <v>33257.329992664658</v>
      </c>
      <c r="AC58" s="8">
        <v>36165.732613947781</v>
      </c>
      <c r="AD58" s="8">
        <v>39095.948254890529</v>
      </c>
      <c r="AE58" s="8">
        <v>42048.140513140344</v>
      </c>
      <c r="AF58" s="8">
        <v>45022.474213327034</v>
      </c>
      <c r="AG58" s="8">
        <v>48019.115416265129</v>
      </c>
      <c r="AH58" s="8">
        <v>51038.231428225256</v>
      </c>
      <c r="AI58" s="8">
        <v>54079.990810275085</v>
      </c>
      <c r="AJ58" s="8">
        <v>57144.563387690287</v>
      </c>
      <c r="AK58" s="8">
        <v>60232.120259436102</v>
      </c>
      <c r="AL58" s="8">
        <v>63342.833807720017</v>
      </c>
      <c r="AM58" s="8">
        <v>66476.877707616062</v>
      </c>
      <c r="AN58" s="8">
        <v>69634.426936761331</v>
      </c>
      <c r="AO58" s="8">
        <v>72815.657785125179</v>
      </c>
      <c r="AP58" s="8">
        <v>76020.747864851757</v>
      </c>
      <c r="AQ58" s="8">
        <v>79249.876120176283</v>
      </c>
      <c r="AR58" s="8">
        <v>82503.222837415742</v>
      </c>
      <c r="AS58" s="8">
        <v>85780.969655034496</v>
      </c>
      <c r="AT58" s="8">
        <v>89083.299573785393</v>
      </c>
      <c r="AU58" s="8">
        <v>92410.396966926928</v>
      </c>
    </row>
    <row r="59" spans="1:47">
      <c r="D59" t="s">
        <v>7</v>
      </c>
      <c r="E59">
        <v>311.3</v>
      </c>
      <c r="F59" s="8">
        <f>F25-F60</f>
        <v>208470</v>
      </c>
      <c r="G59" s="8">
        <f t="shared" ref="G59:AU59" si="15">G25-G60</f>
        <v>53858.649424451141</v>
      </c>
      <c r="H59" s="8">
        <f t="shared" si="15"/>
        <v>52699.064295134536</v>
      </c>
      <c r="I59" s="8">
        <f t="shared" si="15"/>
        <v>51530.782277348044</v>
      </c>
      <c r="J59" s="8">
        <f t="shared" si="15"/>
        <v>50353.73814442812</v>
      </c>
      <c r="K59" s="8">
        <f t="shared" si="15"/>
        <v>49167.866180511337</v>
      </c>
      <c r="L59" s="8">
        <f t="shared" si="15"/>
        <v>47973.100176865177</v>
      </c>
      <c r="M59" s="8">
        <f t="shared" si="15"/>
        <v>46769.37342819164</v>
      </c>
      <c r="N59" s="8">
        <f t="shared" si="15"/>
        <v>45556.618728903122</v>
      </c>
      <c r="O59" s="8">
        <f t="shared" si="15"/>
        <v>44334.768369369878</v>
      </c>
      <c r="P59" s="8">
        <f t="shared" si="15"/>
        <v>43103.754132140166</v>
      </c>
      <c r="Q59" s="8">
        <f t="shared" si="15"/>
        <v>41863.507288131193</v>
      </c>
      <c r="R59" s="8">
        <f t="shared" si="15"/>
        <v>40613.958592792216</v>
      </c>
      <c r="S59" s="8">
        <f t="shared" si="15"/>
        <v>39355.038282238151</v>
      </c>
      <c r="T59" s="8">
        <f t="shared" si="15"/>
        <v>38086.676069354929</v>
      </c>
      <c r="U59" s="8">
        <f t="shared" si="15"/>
        <v>36808.801139875082</v>
      </c>
      <c r="V59" s="8">
        <f t="shared" si="15"/>
        <v>35521.342148424184</v>
      </c>
      <c r="W59" s="8">
        <f t="shared" si="15"/>
        <v>34224.227214537328</v>
      </c>
      <c r="X59" s="8">
        <f t="shared" si="15"/>
        <v>32917.383918646345</v>
      </c>
      <c r="Y59" s="8">
        <f t="shared" si="15"/>
        <v>31600.739298036206</v>
      </c>
      <c r="Z59" s="8">
        <f t="shared" si="15"/>
        <v>30274.219842771505</v>
      </c>
      <c r="AA59" s="8">
        <f t="shared" si="15"/>
        <v>28937.751491592266</v>
      </c>
      <c r="AB59" s="8">
        <f t="shared" si="15"/>
        <v>27591.259627779218</v>
      </c>
      <c r="AC59" s="8">
        <f t="shared" si="15"/>
        <v>26234.669074987585</v>
      </c>
      <c r="AD59" s="8">
        <f t="shared" si="15"/>
        <v>24867.904093049961</v>
      </c>
      <c r="AE59" s="8">
        <f t="shared" si="15"/>
        <v>23490.888373747846</v>
      </c>
      <c r="AF59" s="8">
        <f t="shared" si="15"/>
        <v>22103.545036550931</v>
      </c>
      <c r="AG59" s="8">
        <f t="shared" si="15"/>
        <v>20705.796624325099</v>
      </c>
      <c r="AH59" s="8">
        <f t="shared" si="15"/>
        <v>19297.565099007508</v>
      </c>
      <c r="AI59" s="8">
        <f t="shared" si="15"/>
        <v>17878.771837250068</v>
      </c>
      <c r="AJ59" s="8">
        <f t="shared" si="15"/>
        <v>16449.337626029417</v>
      </c>
      <c r="AK59" s="8">
        <f t="shared" si="15"/>
        <v>15009.182658224687</v>
      </c>
      <c r="AL59" s="8">
        <f t="shared" si="15"/>
        <v>13558.226528161351</v>
      </c>
      <c r="AM59" s="8">
        <f t="shared" si="15"/>
        <v>12096.388227122574</v>
      </c>
      <c r="AN59" s="8">
        <f t="shared" si="15"/>
        <v>10623.58613882598</v>
      </c>
      <c r="AO59" s="8">
        <f t="shared" si="15"/>
        <v>9139.7380348671868</v>
      </c>
      <c r="AP59" s="8">
        <f t="shared" si="15"/>
        <v>7644.7610701287049</v>
      </c>
      <c r="AQ59" s="8">
        <f t="shared" si="15"/>
        <v>6138.57177815467</v>
      </c>
      <c r="AR59" s="8">
        <f t="shared" si="15"/>
        <v>4621.0860664907959</v>
      </c>
      <c r="AS59" s="8">
        <f t="shared" si="15"/>
        <v>3092.2192119894898</v>
      </c>
      <c r="AT59" s="8">
        <f t="shared" si="15"/>
        <v>1551.8858560794033</v>
      </c>
      <c r="AU59" s="8">
        <f t="shared" si="15"/>
        <v>0</v>
      </c>
    </row>
    <row r="60" spans="1:47">
      <c r="D60" s="11" t="s">
        <v>47</v>
      </c>
      <c r="E60">
        <v>31.130000000000003</v>
      </c>
      <c r="F60" s="8">
        <v>0</v>
      </c>
      <c r="G60" s="8">
        <f t="shared" ref="G60:AU60" si="16">G34*$AV$25</f>
        <v>154611.35057554886</v>
      </c>
      <c r="H60" s="8">
        <f t="shared" si="16"/>
        <v>155770.93570486546</v>
      </c>
      <c r="I60" s="8">
        <f t="shared" si="16"/>
        <v>156939.21772265196</v>
      </c>
      <c r="J60" s="8">
        <f t="shared" si="16"/>
        <v>158116.26185557188</v>
      </c>
      <c r="K60" s="8">
        <f t="shared" si="16"/>
        <v>159302.13381948866</v>
      </c>
      <c r="L60" s="8">
        <f t="shared" si="16"/>
        <v>160496.89982313482</v>
      </c>
      <c r="M60" s="8">
        <f t="shared" si="16"/>
        <v>161700.62657180836</v>
      </c>
      <c r="N60" s="8">
        <f t="shared" si="16"/>
        <v>162913.38127109688</v>
      </c>
      <c r="O60" s="8">
        <f t="shared" si="16"/>
        <v>164135.23163063012</v>
      </c>
      <c r="P60" s="8">
        <f t="shared" si="16"/>
        <v>165366.24586785983</v>
      </c>
      <c r="Q60" s="8">
        <f t="shared" si="16"/>
        <v>166606.49271186881</v>
      </c>
      <c r="R60" s="8">
        <f t="shared" si="16"/>
        <v>167856.04140720778</v>
      </c>
      <c r="S60" s="8">
        <f t="shared" si="16"/>
        <v>169114.96171776185</v>
      </c>
      <c r="T60" s="8">
        <f t="shared" si="16"/>
        <v>170383.32393064507</v>
      </c>
      <c r="U60" s="8">
        <f t="shared" si="16"/>
        <v>171661.19886012492</v>
      </c>
      <c r="V60" s="8">
        <f t="shared" si="16"/>
        <v>172948.65785157582</v>
      </c>
      <c r="W60" s="8">
        <f t="shared" si="16"/>
        <v>174245.77278546267</v>
      </c>
      <c r="X60" s="8">
        <f t="shared" si="16"/>
        <v>175552.61608135366</v>
      </c>
      <c r="Y60" s="8">
        <f t="shared" si="16"/>
        <v>176869.26070196379</v>
      </c>
      <c r="Z60" s="8">
        <f t="shared" si="16"/>
        <v>178195.7801572285</v>
      </c>
      <c r="AA60" s="8">
        <f t="shared" si="16"/>
        <v>179532.24850840773</v>
      </c>
      <c r="AB60" s="8">
        <f t="shared" si="16"/>
        <v>180878.74037222078</v>
      </c>
      <c r="AC60" s="8">
        <f t="shared" si="16"/>
        <v>182235.33092501241</v>
      </c>
      <c r="AD60" s="8">
        <f t="shared" si="16"/>
        <v>183602.09590695004</v>
      </c>
      <c r="AE60" s="8">
        <f t="shared" si="16"/>
        <v>184979.11162625215</v>
      </c>
      <c r="AF60" s="8">
        <f t="shared" si="16"/>
        <v>186366.45496344907</v>
      </c>
      <c r="AG60" s="8">
        <f t="shared" si="16"/>
        <v>187764.2033756749</v>
      </c>
      <c r="AH60" s="8">
        <f t="shared" si="16"/>
        <v>189172.43490099249</v>
      </c>
      <c r="AI60" s="8">
        <f t="shared" si="16"/>
        <v>190591.22816274993</v>
      </c>
      <c r="AJ60" s="8">
        <f t="shared" si="16"/>
        <v>192020.66237397058</v>
      </c>
      <c r="AK60" s="8">
        <f t="shared" si="16"/>
        <v>193460.81734177531</v>
      </c>
      <c r="AL60" s="8">
        <f t="shared" si="16"/>
        <v>194911.77347183865</v>
      </c>
      <c r="AM60" s="8">
        <f t="shared" si="16"/>
        <v>196373.61177287743</v>
      </c>
      <c r="AN60" s="8">
        <f t="shared" si="16"/>
        <v>197846.41386117402</v>
      </c>
      <c r="AO60" s="8">
        <f t="shared" si="16"/>
        <v>199330.26196513281</v>
      </c>
      <c r="AP60" s="8">
        <f t="shared" si="16"/>
        <v>200825.2389298713</v>
      </c>
      <c r="AQ60" s="8">
        <f t="shared" si="16"/>
        <v>202331.42822184533</v>
      </c>
      <c r="AR60" s="8">
        <f t="shared" si="16"/>
        <v>203848.9139335092</v>
      </c>
      <c r="AS60" s="8">
        <f t="shared" si="16"/>
        <v>205377.78078801051</v>
      </c>
      <c r="AT60" s="8">
        <f t="shared" si="16"/>
        <v>206918.1141439206</v>
      </c>
      <c r="AU60" s="92">
        <f t="shared" si="16"/>
        <v>208470.00000000003</v>
      </c>
    </row>
    <row r="61" spans="1:47">
      <c r="D61" t="s">
        <v>8</v>
      </c>
      <c r="E61">
        <v>252</v>
      </c>
      <c r="F61" s="8">
        <f>F27-F62</f>
        <v>39415</v>
      </c>
      <c r="G61" s="8">
        <f t="shared" ref="G61:AU61" si="17">G27-G62</f>
        <v>10182.945589603984</v>
      </c>
      <c r="H61" s="8">
        <f t="shared" si="17"/>
        <v>9963.7051815260165</v>
      </c>
      <c r="I61" s="8">
        <f t="shared" si="17"/>
        <v>9742.8204703874617</v>
      </c>
      <c r="J61" s="8">
        <f t="shared" si="17"/>
        <v>9520.2791239153594</v>
      </c>
      <c r="K61" s="8">
        <f t="shared" si="17"/>
        <v>9296.0687173447259</v>
      </c>
      <c r="L61" s="8">
        <f t="shared" si="17"/>
        <v>9070.1767327248126</v>
      </c>
      <c r="M61" s="8">
        <f t="shared" si="17"/>
        <v>8842.5905582202467</v>
      </c>
      <c r="N61" s="8">
        <f t="shared" si="17"/>
        <v>8613.2974874069041</v>
      </c>
      <c r="O61" s="8">
        <f t="shared" si="17"/>
        <v>8382.284718562456</v>
      </c>
      <c r="P61" s="8">
        <f t="shared" si="17"/>
        <v>8149.5393539516735</v>
      </c>
      <c r="Q61" s="8">
        <f t="shared" si="17"/>
        <v>7915.0483991063084</v>
      </c>
      <c r="R61" s="8">
        <f t="shared" si="17"/>
        <v>7678.79876209961</v>
      </c>
      <c r="S61" s="8">
        <f t="shared" si="17"/>
        <v>7440.7772528153546</v>
      </c>
      <c r="T61" s="8">
        <f t="shared" si="17"/>
        <v>7200.9705822114738</v>
      </c>
      <c r="U61" s="8">
        <f t="shared" si="17"/>
        <v>6959.3653615780568</v>
      </c>
      <c r="V61" s="8">
        <f t="shared" si="17"/>
        <v>6715.9481017898979</v>
      </c>
      <c r="W61" s="8">
        <f t="shared" si="17"/>
        <v>6470.7052125533155</v>
      </c>
      <c r="X61" s="8">
        <f t="shared" si="17"/>
        <v>6223.6230016474656</v>
      </c>
      <c r="Y61" s="8">
        <f t="shared" si="17"/>
        <v>5974.6876741598244</v>
      </c>
      <c r="Z61" s="8">
        <f t="shared" si="17"/>
        <v>5723.8853317160247</v>
      </c>
      <c r="AA61" s="8">
        <f t="shared" si="17"/>
        <v>5471.2019717038929</v>
      </c>
      <c r="AB61" s="8">
        <f t="shared" si="17"/>
        <v>5216.6234864916696</v>
      </c>
      <c r="AC61" s="8">
        <f t="shared" si="17"/>
        <v>4960.1356626403649</v>
      </c>
      <c r="AD61" s="8">
        <f t="shared" si="17"/>
        <v>4701.7241801101627</v>
      </c>
      <c r="AE61" s="8">
        <f t="shared" si="17"/>
        <v>4441.3746114609894</v>
      </c>
      <c r="AF61" s="8">
        <f t="shared" si="17"/>
        <v>4179.0724210469416</v>
      </c>
      <c r="AG61" s="8">
        <f t="shared" si="17"/>
        <v>3914.8029642047986</v>
      </c>
      <c r="AH61" s="8">
        <f t="shared" si="17"/>
        <v>3648.5514864363286</v>
      </c>
      <c r="AI61" s="8">
        <f t="shared" si="17"/>
        <v>3380.3031225846062</v>
      </c>
      <c r="AJ61" s="8">
        <f t="shared" si="17"/>
        <v>3110.0428960039862</v>
      </c>
      <c r="AK61" s="8">
        <f t="shared" si="17"/>
        <v>2837.7557177240233</v>
      </c>
      <c r="AL61" s="8">
        <f t="shared" si="17"/>
        <v>2563.426385606952</v>
      </c>
      <c r="AM61" s="8">
        <f t="shared" si="17"/>
        <v>2287.0395834990049</v>
      </c>
      <c r="AN61" s="8">
        <f t="shared" si="17"/>
        <v>2008.5798803752477</v>
      </c>
      <c r="AO61" s="8">
        <f t="shared" si="17"/>
        <v>1728.0317294780616</v>
      </c>
      <c r="AP61" s="8">
        <f t="shared" si="17"/>
        <v>1445.3794674491437</v>
      </c>
      <c r="AQ61" s="8">
        <f t="shared" si="17"/>
        <v>1160.607313455017</v>
      </c>
      <c r="AR61" s="8">
        <f t="shared" si="17"/>
        <v>873.69936830592633</v>
      </c>
      <c r="AS61" s="8">
        <f t="shared" si="17"/>
        <v>584.63961356821528</v>
      </c>
      <c r="AT61" s="8">
        <f t="shared" si="17"/>
        <v>293.41191066997999</v>
      </c>
      <c r="AU61" s="8">
        <f t="shared" si="17"/>
        <v>0</v>
      </c>
    </row>
    <row r="62" spans="1:47">
      <c r="D62" s="11" t="s">
        <v>46</v>
      </c>
      <c r="E62">
        <v>126</v>
      </c>
      <c r="F62" s="8">
        <v>0</v>
      </c>
      <c r="G62" s="8">
        <f t="shared" ref="G62:AU62" si="18">G34*$AV$27</f>
        <v>29232.054410396016</v>
      </c>
      <c r="H62" s="8">
        <f t="shared" si="18"/>
        <v>29451.294818473983</v>
      </c>
      <c r="I62" s="8">
        <f t="shared" si="18"/>
        <v>29672.179529612538</v>
      </c>
      <c r="J62" s="8">
        <f t="shared" si="18"/>
        <v>29894.720876084641</v>
      </c>
      <c r="K62" s="8">
        <f t="shared" si="18"/>
        <v>30118.931282655274</v>
      </c>
      <c r="L62" s="8">
        <f t="shared" si="18"/>
        <v>30344.823267275187</v>
      </c>
      <c r="M62" s="8">
        <f t="shared" si="18"/>
        <v>30572.409441779753</v>
      </c>
      <c r="N62" s="8">
        <f t="shared" si="18"/>
        <v>30801.702512593096</v>
      </c>
      <c r="O62" s="8">
        <f t="shared" si="18"/>
        <v>31032.715281437544</v>
      </c>
      <c r="P62" s="8">
        <f t="shared" si="18"/>
        <v>31265.460646048326</v>
      </c>
      <c r="Q62" s="8">
        <f t="shared" si="18"/>
        <v>31499.951600893692</v>
      </c>
      <c r="R62" s="8">
        <f t="shared" si="18"/>
        <v>31736.20123790039</v>
      </c>
      <c r="S62" s="8">
        <f t="shared" si="18"/>
        <v>31974.222747184645</v>
      </c>
      <c r="T62" s="8">
        <f t="shared" si="18"/>
        <v>32214.029417788526</v>
      </c>
      <c r="U62" s="8">
        <f t="shared" si="18"/>
        <v>32455.634638421943</v>
      </c>
      <c r="V62" s="8">
        <f t="shared" si="18"/>
        <v>32699.051898210102</v>
      </c>
      <c r="W62" s="8">
        <f t="shared" si="18"/>
        <v>32944.294787446684</v>
      </c>
      <c r="X62" s="8">
        <f t="shared" si="18"/>
        <v>33191.376998352534</v>
      </c>
      <c r="Y62" s="8">
        <f t="shared" si="18"/>
        <v>33440.312325840176</v>
      </c>
      <c r="Z62" s="8">
        <f t="shared" si="18"/>
        <v>33691.114668283975</v>
      </c>
      <c r="AA62" s="8">
        <f t="shared" si="18"/>
        <v>33943.798028296107</v>
      </c>
      <c r="AB62" s="8">
        <f t="shared" si="18"/>
        <v>34198.37651350833</v>
      </c>
      <c r="AC62" s="8">
        <f t="shared" si="18"/>
        <v>34454.864337359635</v>
      </c>
      <c r="AD62" s="8">
        <f t="shared" si="18"/>
        <v>34713.275819889837</v>
      </c>
      <c r="AE62" s="8">
        <f t="shared" si="18"/>
        <v>34973.625388539011</v>
      </c>
      <c r="AF62" s="8">
        <f t="shared" si="18"/>
        <v>35235.927578953058</v>
      </c>
      <c r="AG62" s="8">
        <f t="shared" si="18"/>
        <v>35500.197035795201</v>
      </c>
      <c r="AH62" s="8">
        <f t="shared" si="18"/>
        <v>35766.448513563671</v>
      </c>
      <c r="AI62" s="8">
        <f t="shared" si="18"/>
        <v>36034.696877415394</v>
      </c>
      <c r="AJ62" s="8">
        <f t="shared" si="18"/>
        <v>36304.957103996014</v>
      </c>
      <c r="AK62" s="8">
        <f t="shared" si="18"/>
        <v>36577.244282275977</v>
      </c>
      <c r="AL62" s="8">
        <f t="shared" si="18"/>
        <v>36851.573614393048</v>
      </c>
      <c r="AM62" s="8">
        <f t="shared" si="18"/>
        <v>37127.960416500995</v>
      </c>
      <c r="AN62" s="8">
        <f t="shared" si="18"/>
        <v>37406.420119624752</v>
      </c>
      <c r="AO62" s="8">
        <f t="shared" si="18"/>
        <v>37686.968270521938</v>
      </c>
      <c r="AP62" s="8">
        <f t="shared" si="18"/>
        <v>37969.620532550856</v>
      </c>
      <c r="AQ62" s="8">
        <f t="shared" si="18"/>
        <v>38254.392686544983</v>
      </c>
      <c r="AR62" s="8">
        <f t="shared" si="18"/>
        <v>38541.300631694074</v>
      </c>
      <c r="AS62" s="8">
        <f t="shared" si="18"/>
        <v>38830.360386431785</v>
      </c>
      <c r="AT62" s="8">
        <f t="shared" si="18"/>
        <v>39121.58808933002</v>
      </c>
      <c r="AU62" s="92">
        <f t="shared" si="18"/>
        <v>39415</v>
      </c>
    </row>
    <row r="63" spans="1:47">
      <c r="C63" t="s">
        <v>2</v>
      </c>
      <c r="D63" t="s">
        <v>9</v>
      </c>
      <c r="E63">
        <v>234</v>
      </c>
      <c r="F63" s="8">
        <f>F29-F64</f>
        <v>18593</v>
      </c>
      <c r="G63" s="8">
        <f t="shared" ref="G63:AU63" si="19">G29-G64</f>
        <v>4803.539448116373</v>
      </c>
      <c r="H63" s="8">
        <f t="shared" si="19"/>
        <v>4700.1184939772484</v>
      </c>
      <c r="I63" s="8">
        <f t="shared" si="19"/>
        <v>4595.9218826820779</v>
      </c>
      <c r="J63" s="8">
        <f t="shared" si="19"/>
        <v>4490.9437968021884</v>
      </c>
      <c r="K63" s="8">
        <f t="shared" si="19"/>
        <v>4385.1783752782067</v>
      </c>
      <c r="L63" s="8">
        <f t="shared" si="19"/>
        <v>4278.619713092794</v>
      </c>
      <c r="M63" s="8">
        <f t="shared" si="19"/>
        <v>4171.2618609409874</v>
      </c>
      <c r="N63" s="8">
        <f t="shared" si="19"/>
        <v>4063.0988248980484</v>
      </c>
      <c r="O63" s="8">
        <f t="shared" si="19"/>
        <v>3954.1245660847835</v>
      </c>
      <c r="P63" s="8">
        <f t="shared" si="19"/>
        <v>3844.3330003304181</v>
      </c>
      <c r="Q63" s="8">
        <f t="shared" si="19"/>
        <v>3733.717997832895</v>
      </c>
      <c r="R63" s="8">
        <f t="shared" si="19"/>
        <v>3622.2733828166456</v>
      </c>
      <c r="S63" s="8">
        <f t="shared" si="19"/>
        <v>3509.9929331877684</v>
      </c>
      <c r="T63" s="8">
        <f t="shared" si="19"/>
        <v>3396.8703801866777</v>
      </c>
      <c r="U63" s="8">
        <f t="shared" si="19"/>
        <v>3282.899408038078</v>
      </c>
      <c r="V63" s="8">
        <f t="shared" si="19"/>
        <v>3168.0736535983651</v>
      </c>
      <c r="W63" s="8">
        <f t="shared" si="19"/>
        <v>3052.3867060003504</v>
      </c>
      <c r="X63" s="8">
        <f t="shared" si="19"/>
        <v>2935.832106295351</v>
      </c>
      <c r="Y63" s="8">
        <f t="shared" si="19"/>
        <v>2818.4033470925679</v>
      </c>
      <c r="Z63" s="8">
        <f t="shared" si="19"/>
        <v>2700.0938721957646</v>
      </c>
      <c r="AA63" s="8">
        <f t="shared" si="19"/>
        <v>2580.8970762372301</v>
      </c>
      <c r="AB63" s="8">
        <f t="shared" si="19"/>
        <v>2460.8063043090096</v>
      </c>
      <c r="AC63" s="8">
        <f t="shared" si="19"/>
        <v>2339.8148515913308</v>
      </c>
      <c r="AD63" s="8">
        <f t="shared" si="19"/>
        <v>2217.9159629782625</v>
      </c>
      <c r="AE63" s="8">
        <f t="shared" si="19"/>
        <v>2095.1028327005988</v>
      </c>
      <c r="AF63" s="8">
        <f t="shared" si="19"/>
        <v>1971.3686039458553</v>
      </c>
      <c r="AG63" s="8">
        <f t="shared" si="19"/>
        <v>1846.7063684754503</v>
      </c>
      <c r="AH63" s="8">
        <f t="shared" si="19"/>
        <v>1721.1091662390136</v>
      </c>
      <c r="AI63" s="8">
        <f t="shared" si="19"/>
        <v>1594.5699849858065</v>
      </c>
      <c r="AJ63" s="8">
        <f t="shared" si="19"/>
        <v>1467.0817598731992</v>
      </c>
      <c r="AK63" s="8">
        <f t="shared" si="19"/>
        <v>1338.6373730722516</v>
      </c>
      <c r="AL63" s="8">
        <f t="shared" si="19"/>
        <v>1209.2296533702902</v>
      </c>
      <c r="AM63" s="8">
        <f t="shared" si="19"/>
        <v>1078.8513757705696</v>
      </c>
      <c r="AN63" s="8">
        <f t="shared" si="19"/>
        <v>947.49526108884675</v>
      </c>
      <c r="AO63" s="8">
        <f t="shared" si="19"/>
        <v>815.15397554701485</v>
      </c>
      <c r="AP63" s="8">
        <f t="shared" si="19"/>
        <v>681.82013036361604</v>
      </c>
      <c r="AQ63" s="8">
        <f t="shared" si="19"/>
        <v>547.4862813413456</v>
      </c>
      <c r="AR63" s="8">
        <f t="shared" si="19"/>
        <v>412.14492845140194</v>
      </c>
      <c r="AS63" s="8">
        <f t="shared" si="19"/>
        <v>275.78851541478798</v>
      </c>
      <c r="AT63" s="8">
        <f t="shared" si="19"/>
        <v>138.40942928040022</v>
      </c>
      <c r="AU63" s="8">
        <f t="shared" si="19"/>
        <v>0</v>
      </c>
    </row>
    <row r="64" spans="1:47">
      <c r="D64" s="11" t="s">
        <v>45</v>
      </c>
      <c r="E64">
        <v>198.9</v>
      </c>
      <c r="F64" s="8">
        <v>0</v>
      </c>
      <c r="G64" s="8">
        <f t="shared" ref="G64:AU64" si="20">G34*$AV$29</f>
        <v>13789.460551883627</v>
      </c>
      <c r="H64" s="8">
        <f t="shared" si="20"/>
        <v>13892.881506022752</v>
      </c>
      <c r="I64" s="8">
        <f t="shared" si="20"/>
        <v>13997.078117317922</v>
      </c>
      <c r="J64" s="8">
        <f t="shared" si="20"/>
        <v>14102.056203197812</v>
      </c>
      <c r="K64" s="8">
        <f t="shared" si="20"/>
        <v>14207.821624721793</v>
      </c>
      <c r="L64" s="8">
        <f t="shared" si="20"/>
        <v>14314.380286907206</v>
      </c>
      <c r="M64" s="8">
        <f t="shared" si="20"/>
        <v>14421.738139059013</v>
      </c>
      <c r="N64" s="8">
        <f t="shared" si="20"/>
        <v>14529.901175101952</v>
      </c>
      <c r="O64" s="8">
        <f t="shared" si="20"/>
        <v>14638.875433915216</v>
      </c>
      <c r="P64" s="8">
        <f t="shared" si="20"/>
        <v>14748.666999669582</v>
      </c>
      <c r="Q64" s="8">
        <f t="shared" si="20"/>
        <v>14859.282002167105</v>
      </c>
      <c r="R64" s="8">
        <f t="shared" si="20"/>
        <v>14970.726617183354</v>
      </c>
      <c r="S64" s="8">
        <f t="shared" si="20"/>
        <v>15083.007066812232</v>
      </c>
      <c r="T64" s="8">
        <f t="shared" si="20"/>
        <v>15196.129619813322</v>
      </c>
      <c r="U64" s="8">
        <f t="shared" si="20"/>
        <v>15310.100591961922</v>
      </c>
      <c r="V64" s="8">
        <f t="shared" si="20"/>
        <v>15424.926346401635</v>
      </c>
      <c r="W64" s="8">
        <f t="shared" si="20"/>
        <v>15540.61329399965</v>
      </c>
      <c r="X64" s="8">
        <f t="shared" si="20"/>
        <v>15657.167893704649</v>
      </c>
      <c r="Y64" s="8">
        <f t="shared" si="20"/>
        <v>15774.596652907432</v>
      </c>
      <c r="Z64" s="8">
        <f t="shared" si="20"/>
        <v>15892.906127804235</v>
      </c>
      <c r="AA64" s="8">
        <f t="shared" si="20"/>
        <v>16012.10292376277</v>
      </c>
      <c r="AB64" s="8">
        <f t="shared" si="20"/>
        <v>16132.19369569099</v>
      </c>
      <c r="AC64" s="8">
        <f t="shared" si="20"/>
        <v>16253.185148408669</v>
      </c>
      <c r="AD64" s="8">
        <f t="shared" si="20"/>
        <v>16375.084037021737</v>
      </c>
      <c r="AE64" s="8">
        <f t="shared" si="20"/>
        <v>16497.897167299401</v>
      </c>
      <c r="AF64" s="8">
        <f t="shared" si="20"/>
        <v>16621.631396054145</v>
      </c>
      <c r="AG64" s="8">
        <f t="shared" si="20"/>
        <v>16746.29363152455</v>
      </c>
      <c r="AH64" s="8">
        <f t="shared" si="20"/>
        <v>16871.890833760986</v>
      </c>
      <c r="AI64" s="8">
        <f t="shared" si="20"/>
        <v>16998.430015014193</v>
      </c>
      <c r="AJ64" s="8">
        <f t="shared" si="20"/>
        <v>17125.918240126801</v>
      </c>
      <c r="AK64" s="8">
        <f t="shared" si="20"/>
        <v>17254.362626927748</v>
      </c>
      <c r="AL64" s="8">
        <f t="shared" si="20"/>
        <v>17383.77034662971</v>
      </c>
      <c r="AM64" s="8">
        <f t="shared" si="20"/>
        <v>17514.14862422943</v>
      </c>
      <c r="AN64" s="8">
        <f t="shared" si="20"/>
        <v>17645.504738911153</v>
      </c>
      <c r="AO64" s="8">
        <f t="shared" si="20"/>
        <v>17777.846024452985</v>
      </c>
      <c r="AP64" s="8">
        <f t="shared" si="20"/>
        <v>17911.179869636384</v>
      </c>
      <c r="AQ64" s="8">
        <f t="shared" si="20"/>
        <v>18045.513718658654</v>
      </c>
      <c r="AR64" s="8">
        <f t="shared" si="20"/>
        <v>18180.855071548598</v>
      </c>
      <c r="AS64" s="8">
        <f t="shared" si="20"/>
        <v>18317.211484585212</v>
      </c>
      <c r="AT64" s="8">
        <f t="shared" si="20"/>
        <v>18454.5905707196</v>
      </c>
      <c r="AU64" s="92">
        <f t="shared" si="20"/>
        <v>18593</v>
      </c>
    </row>
    <row r="65" spans="1:47">
      <c r="D65" t="s">
        <v>10</v>
      </c>
      <c r="E65">
        <v>138.69999999999999</v>
      </c>
      <c r="F65" s="8">
        <v>2702</v>
      </c>
      <c r="G65" s="8">
        <v>2702</v>
      </c>
      <c r="H65" s="8">
        <v>2702</v>
      </c>
      <c r="I65" s="8">
        <v>2702</v>
      </c>
      <c r="J65" s="8">
        <v>2702</v>
      </c>
      <c r="K65" s="8">
        <v>2702</v>
      </c>
      <c r="L65" s="8">
        <v>2702</v>
      </c>
      <c r="M65" s="8">
        <v>2702</v>
      </c>
      <c r="N65" s="8">
        <v>2702</v>
      </c>
      <c r="O65" s="8">
        <v>2702</v>
      </c>
      <c r="P65" s="8">
        <v>2702</v>
      </c>
      <c r="Q65" s="8">
        <v>2702</v>
      </c>
      <c r="R65" s="8">
        <v>2702</v>
      </c>
      <c r="S65" s="8">
        <v>2702</v>
      </c>
      <c r="T65" s="8">
        <v>2702</v>
      </c>
      <c r="U65" s="8">
        <v>2702</v>
      </c>
      <c r="V65" s="8">
        <v>2702</v>
      </c>
      <c r="W65" s="8">
        <v>2702</v>
      </c>
      <c r="X65" s="8">
        <v>2702</v>
      </c>
      <c r="Y65" s="8">
        <v>2702</v>
      </c>
      <c r="Z65" s="8">
        <v>2702</v>
      </c>
      <c r="AA65" s="8">
        <v>2702</v>
      </c>
      <c r="AB65" s="8">
        <v>2702</v>
      </c>
      <c r="AC65" s="8">
        <v>2702</v>
      </c>
      <c r="AD65" s="8">
        <v>2702</v>
      </c>
      <c r="AE65" s="8">
        <v>2702</v>
      </c>
      <c r="AF65" s="8">
        <v>2702</v>
      </c>
      <c r="AG65" s="8">
        <v>2702</v>
      </c>
      <c r="AH65" s="8">
        <v>2702</v>
      </c>
      <c r="AI65" s="8">
        <v>2702</v>
      </c>
      <c r="AJ65" s="8">
        <v>2702</v>
      </c>
      <c r="AK65" s="8">
        <v>2702</v>
      </c>
      <c r="AL65" s="8">
        <v>2702</v>
      </c>
      <c r="AM65" s="8">
        <v>2702</v>
      </c>
      <c r="AN65" s="8">
        <v>2702</v>
      </c>
      <c r="AO65" s="8">
        <v>2702</v>
      </c>
      <c r="AP65" s="8">
        <v>2702</v>
      </c>
      <c r="AQ65" s="8">
        <v>2702</v>
      </c>
      <c r="AR65" s="8">
        <v>2702</v>
      </c>
      <c r="AS65" s="8">
        <v>2702</v>
      </c>
      <c r="AT65" s="8">
        <v>2702</v>
      </c>
      <c r="AU65" s="8">
        <v>2702</v>
      </c>
    </row>
    <row r="66" spans="1:47">
      <c r="D66" t="s">
        <v>11</v>
      </c>
      <c r="E66">
        <v>113.8</v>
      </c>
      <c r="F66" s="8">
        <v>1286</v>
      </c>
      <c r="G66" s="8">
        <v>3753.5349999999999</v>
      </c>
      <c r="H66" s="8">
        <v>6239.5765124999998</v>
      </c>
      <c r="I66" s="8">
        <v>8744.263336343749</v>
      </c>
      <c r="J66" s="8">
        <v>11267.735311366327</v>
      </c>
      <c r="K66" s="8">
        <v>13810.133326201574</v>
      </c>
      <c r="L66" s="8">
        <v>16371.599326148087</v>
      </c>
      <c r="M66" s="8">
        <v>18952.276321094199</v>
      </c>
      <c r="N66" s="8">
        <v>21552.308393502408</v>
      </c>
      <c r="O66" s="8">
        <v>24171.840706453677</v>
      </c>
      <c r="P66" s="8">
        <v>26811.019511752078</v>
      </c>
      <c r="Q66" s="8">
        <v>26811.019511752078</v>
      </c>
      <c r="R66" s="8">
        <v>26811.019511752078</v>
      </c>
      <c r="S66" s="8">
        <v>26811.019511752078</v>
      </c>
      <c r="T66" s="8">
        <v>26811.019511752078</v>
      </c>
      <c r="U66" s="8">
        <v>26811.019511752078</v>
      </c>
      <c r="V66" s="8">
        <v>26811.019511752078</v>
      </c>
      <c r="W66" s="8">
        <v>26811.019511752078</v>
      </c>
      <c r="X66" s="8">
        <v>26811.019511752078</v>
      </c>
      <c r="Y66" s="8">
        <v>26811.019511752078</v>
      </c>
      <c r="Z66" s="8">
        <v>26811.019511752078</v>
      </c>
      <c r="AA66" s="8">
        <v>26811.019511752078</v>
      </c>
      <c r="AB66" s="8">
        <v>26811.019511752078</v>
      </c>
      <c r="AC66" s="8">
        <v>26811.019511752078</v>
      </c>
      <c r="AD66" s="8">
        <v>26811.019511752078</v>
      </c>
      <c r="AE66" s="8">
        <v>26811.019511752078</v>
      </c>
      <c r="AF66" s="8">
        <v>26811.019511752078</v>
      </c>
      <c r="AG66" s="8">
        <v>26811.019511752078</v>
      </c>
      <c r="AH66" s="8">
        <v>26811.019511752078</v>
      </c>
      <c r="AI66" s="8">
        <v>26811.019511752078</v>
      </c>
      <c r="AJ66" s="8">
        <v>26811.019511752078</v>
      </c>
      <c r="AK66" s="8">
        <v>26811.019511752078</v>
      </c>
      <c r="AL66" s="8">
        <v>26811.019511752078</v>
      </c>
      <c r="AM66" s="8">
        <v>26811.019511752078</v>
      </c>
      <c r="AN66" s="8">
        <v>26811.019511752078</v>
      </c>
      <c r="AO66" s="8">
        <v>26811.019511752078</v>
      </c>
      <c r="AP66" s="8">
        <v>26811.019511752078</v>
      </c>
      <c r="AQ66" s="8">
        <v>26811.019511752078</v>
      </c>
      <c r="AR66" s="8">
        <v>26811.019511752078</v>
      </c>
      <c r="AS66" s="8">
        <v>26811.019511752078</v>
      </c>
      <c r="AT66" s="8">
        <v>26811.019511752078</v>
      </c>
      <c r="AU66" s="8">
        <v>26811.019511752078</v>
      </c>
    </row>
    <row r="67" spans="1:47">
      <c r="D67" t="s">
        <v>12</v>
      </c>
      <c r="E67">
        <v>15</v>
      </c>
      <c r="F67" s="8"/>
      <c r="G67" s="8"/>
      <c r="H67" s="8"/>
      <c r="I67" s="8"/>
      <c r="J67" s="8"/>
      <c r="K67" s="8"/>
      <c r="L67" s="8"/>
      <c r="M67" s="8"/>
      <c r="N67" s="8"/>
      <c r="O67" s="8"/>
      <c r="P67" s="8"/>
      <c r="Q67" s="8">
        <v>2658.9726463381403</v>
      </c>
      <c r="R67" s="8">
        <v>5337.8875875238173</v>
      </c>
      <c r="S67" s="8">
        <v>8036.8943907683861</v>
      </c>
      <c r="T67" s="8">
        <v>10756.143745037289</v>
      </c>
      <c r="U67" s="8">
        <v>13495.787469463208</v>
      </c>
      <c r="V67" s="8">
        <v>16255.978521822322</v>
      </c>
      <c r="W67" s="8">
        <v>19036.871007074129</v>
      </c>
      <c r="X67" s="8">
        <v>21838.620185965327</v>
      </c>
      <c r="Y67" s="8">
        <v>24661.382483698206</v>
      </c>
      <c r="Z67" s="8">
        <v>27505.315498664084</v>
      </c>
      <c r="AA67" s="8">
        <v>30370.578011242204</v>
      </c>
      <c r="AB67" s="8">
        <v>33257.329992664658</v>
      </c>
      <c r="AC67" s="8">
        <v>36165.732613947781</v>
      </c>
      <c r="AD67" s="8">
        <v>39095.948254890529</v>
      </c>
      <c r="AE67" s="8">
        <v>42048.140513140344</v>
      </c>
      <c r="AF67" s="8">
        <v>45022.474213327034</v>
      </c>
      <c r="AG67" s="8">
        <v>48019.115416265129</v>
      </c>
      <c r="AH67" s="8">
        <v>51038.231428225256</v>
      </c>
      <c r="AI67" s="8">
        <v>54079.990810275085</v>
      </c>
      <c r="AJ67" s="8">
        <v>57144.563387690287</v>
      </c>
      <c r="AK67" s="8">
        <v>60232.120259436102</v>
      </c>
      <c r="AL67" s="8">
        <v>63342.833807720017</v>
      </c>
      <c r="AM67" s="8">
        <v>66476.877707616062</v>
      </c>
      <c r="AN67" s="8">
        <v>69634.426936761331</v>
      </c>
      <c r="AO67" s="8">
        <v>72815.657785125179</v>
      </c>
      <c r="AP67" s="8">
        <v>76020.747864851757</v>
      </c>
      <c r="AQ67" s="8">
        <v>79249.876120176283</v>
      </c>
      <c r="AR67" s="8">
        <v>82503.222837415742</v>
      </c>
      <c r="AS67" s="8">
        <v>85780.969655034496</v>
      </c>
      <c r="AT67" s="8">
        <v>89083.299573785393</v>
      </c>
      <c r="AU67" s="8">
        <v>92410.396966926928</v>
      </c>
    </row>
    <row r="68" spans="1:47">
      <c r="C68" s="2" t="s">
        <v>48</v>
      </c>
      <c r="D68" s="2"/>
      <c r="E68" s="2"/>
      <c r="F68" s="2">
        <f>SUM(F41:F67)</f>
        <v>987014</v>
      </c>
      <c r="G68" s="2">
        <f t="shared" ref="G68:AU68" si="21">SUM(G41:G67)</f>
        <v>994416.60499999998</v>
      </c>
      <c r="H68" s="2">
        <f t="shared" si="21"/>
        <v>1001874.7295374998</v>
      </c>
      <c r="I68" s="2">
        <f t="shared" si="21"/>
        <v>1009388.7900090311</v>
      </c>
      <c r="J68" s="2">
        <f t="shared" si="21"/>
        <v>1016959.2059340989</v>
      </c>
      <c r="K68" s="2">
        <f t="shared" si="21"/>
        <v>1024586.3999786047</v>
      </c>
      <c r="L68" s="2">
        <f t="shared" si="21"/>
        <v>1032270.7979784441</v>
      </c>
      <c r="M68" s="2">
        <f t="shared" si="21"/>
        <v>1040012.8289632828</v>
      </c>
      <c r="N68" s="2">
        <f t="shared" si="21"/>
        <v>1047812.9251805071</v>
      </c>
      <c r="O68" s="2">
        <f t="shared" si="21"/>
        <v>1055671.522119361</v>
      </c>
      <c r="P68" s="2">
        <f t="shared" si="21"/>
        <v>1063589.0585352562</v>
      </c>
      <c r="Q68" s="2">
        <f t="shared" si="21"/>
        <v>1071565.9764742707</v>
      </c>
      <c r="R68" s="2">
        <f t="shared" si="21"/>
        <v>1079602.7212978275</v>
      </c>
      <c r="S68" s="2">
        <f t="shared" si="21"/>
        <v>1087699.7417075613</v>
      </c>
      <c r="T68" s="2">
        <f t="shared" si="21"/>
        <v>1095857.489770368</v>
      </c>
      <c r="U68" s="2">
        <f t="shared" si="21"/>
        <v>1104076.4209436458</v>
      </c>
      <c r="V68" s="2">
        <f t="shared" si="21"/>
        <v>1112356.9941007232</v>
      </c>
      <c r="W68" s="2">
        <f t="shared" si="21"/>
        <v>1120699.6715564786</v>
      </c>
      <c r="X68" s="2">
        <f t="shared" si="21"/>
        <v>1129104.9190931523</v>
      </c>
      <c r="Y68" s="2">
        <f t="shared" si="21"/>
        <v>1137573.2059863508</v>
      </c>
      <c r="Z68" s="2">
        <f t="shared" si="21"/>
        <v>1146105.0050312483</v>
      </c>
      <c r="AA68" s="2">
        <f t="shared" si="21"/>
        <v>1154700.7925689828</v>
      </c>
      <c r="AB68" s="2">
        <f t="shared" si="21"/>
        <v>1163361.0485132502</v>
      </c>
      <c r="AC68" s="2">
        <f t="shared" si="21"/>
        <v>1172086.2563770995</v>
      </c>
      <c r="AD68" s="2">
        <f t="shared" si="21"/>
        <v>1180876.9032999277</v>
      </c>
      <c r="AE68" s="2">
        <f t="shared" si="21"/>
        <v>1189733.4800746769</v>
      </c>
      <c r="AF68" s="2">
        <f t="shared" si="21"/>
        <v>1198656.4811752373</v>
      </c>
      <c r="AG68" s="2">
        <f t="shared" si="21"/>
        <v>1207646.4047840515</v>
      </c>
      <c r="AH68" s="2">
        <f t="shared" si="21"/>
        <v>1216703.7528199321</v>
      </c>
      <c r="AI68" s="2">
        <f t="shared" si="21"/>
        <v>1225829.0309660814</v>
      </c>
      <c r="AJ68" s="2">
        <f t="shared" si="21"/>
        <v>1235022.748698327</v>
      </c>
      <c r="AK68" s="2">
        <f t="shared" si="21"/>
        <v>1244285.4193135644</v>
      </c>
      <c r="AL68" s="2">
        <f t="shared" si="21"/>
        <v>1253617.5599584163</v>
      </c>
      <c r="AM68" s="2">
        <f t="shared" si="21"/>
        <v>1263019.6916581043</v>
      </c>
      <c r="AN68" s="2">
        <f t="shared" si="21"/>
        <v>1272492.3393455402</v>
      </c>
      <c r="AO68" s="2">
        <f t="shared" si="21"/>
        <v>1282036.0318906317</v>
      </c>
      <c r="AP68" s="2">
        <f t="shared" si="21"/>
        <v>1291651.3021298114</v>
      </c>
      <c r="AQ68" s="2">
        <f t="shared" si="21"/>
        <v>1301338.6868957849</v>
      </c>
      <c r="AR68" s="2">
        <f t="shared" si="21"/>
        <v>1311098.7270475035</v>
      </c>
      <c r="AS68" s="2">
        <f t="shared" si="21"/>
        <v>1320931.9675003595</v>
      </c>
      <c r="AT68" s="2">
        <f t="shared" si="21"/>
        <v>1330838.9572566124</v>
      </c>
      <c r="AU68" s="2">
        <f t="shared" si="21"/>
        <v>1340820.2494360371</v>
      </c>
    </row>
    <row r="71" spans="1:47">
      <c r="A71" s="15" t="s">
        <v>20</v>
      </c>
      <c r="B71" s="15"/>
      <c r="C71" s="15"/>
      <c r="D71" s="15"/>
      <c r="E71" s="15"/>
    </row>
    <row r="72" spans="1:47">
      <c r="A72" s="15"/>
      <c r="B72" s="15"/>
      <c r="C72" s="15"/>
      <c r="D72" s="15"/>
      <c r="E72" s="15"/>
    </row>
    <row r="76" spans="1:47">
      <c r="D76" t="s">
        <v>7</v>
      </c>
      <c r="E76">
        <v>499.1</v>
      </c>
      <c r="F76">
        <f>$E76*F41</f>
        <v>82885537</v>
      </c>
      <c r="G76">
        <f t="shared" ref="G76:AU82" si="22">$E76*G41</f>
        <v>21413647.429560006</v>
      </c>
      <c r="H76">
        <f t="shared" si="22"/>
        <v>20952608.257781714</v>
      </c>
      <c r="I76">
        <f t="shared" si="22"/>
        <v>20488111.292215079</v>
      </c>
      <c r="J76">
        <f t="shared" si="22"/>
        <v>20020130.599406667</v>
      </c>
      <c r="K76">
        <f t="shared" si="22"/>
        <v>19548640.05140223</v>
      </c>
      <c r="L76">
        <f t="shared" si="22"/>
        <v>19073613.324287742</v>
      </c>
      <c r="M76">
        <f t="shared" si="22"/>
        <v>18595023.896719895</v>
      </c>
      <c r="N76">
        <f t="shared" si="22"/>
        <v>18112845.04844531</v>
      </c>
      <c r="O76">
        <f t="shared" si="22"/>
        <v>17627049.858808648</v>
      </c>
      <c r="P76">
        <f t="shared" si="22"/>
        <v>17137611.205249708</v>
      </c>
      <c r="Q76">
        <f t="shared" si="22"/>
        <v>16644501.761789072</v>
      </c>
      <c r="R76">
        <f t="shared" si="22"/>
        <v>16147693.99750251</v>
      </c>
      <c r="S76">
        <f t="shared" si="22"/>
        <v>15647160.174983766</v>
      </c>
      <c r="T76">
        <f t="shared" si="22"/>
        <v>15142872.348796153</v>
      </c>
      <c r="U76">
        <f t="shared" si="22"/>
        <v>14634802.36391213</v>
      </c>
      <c r="V76">
        <f t="shared" si="22"/>
        <v>14122921.85414147</v>
      </c>
      <c r="W76">
        <f t="shared" si="22"/>
        <v>13607202.240547523</v>
      </c>
      <c r="X76">
        <f t="shared" si="22"/>
        <v>13087614.729851628</v>
      </c>
      <c r="Y76">
        <f t="shared" si="22"/>
        <v>12564130.312825514</v>
      </c>
      <c r="Z76">
        <f t="shared" si="22"/>
        <v>12036719.762671715</v>
      </c>
      <c r="AA76">
        <f t="shared" si="22"/>
        <v>11505353.633391749</v>
      </c>
      <c r="AB76">
        <f t="shared" si="22"/>
        <v>10970002.258142179</v>
      </c>
      <c r="AC76">
        <f t="shared" si="22"/>
        <v>10430635.747578269</v>
      </c>
      <c r="AD76">
        <f t="shared" si="22"/>
        <v>9887223.9881850854</v>
      </c>
      <c r="AE76">
        <f t="shared" si="22"/>
        <v>9339736.640596481</v>
      </c>
      <c r="AF76">
        <f t="shared" si="22"/>
        <v>8788143.1379009504</v>
      </c>
      <c r="AG76">
        <f t="shared" si="22"/>
        <v>8232412.6839352194</v>
      </c>
      <c r="AH76">
        <f t="shared" si="22"/>
        <v>7672514.2515647076</v>
      </c>
      <c r="AI76">
        <f t="shared" si="22"/>
        <v>7108416.5809514616</v>
      </c>
      <c r="AJ76">
        <f t="shared" si="22"/>
        <v>6540088.1778085884</v>
      </c>
      <c r="AK76">
        <f t="shared" si="22"/>
        <v>5967497.3116421625</v>
      </c>
      <c r="AL76">
        <f t="shared" si="22"/>
        <v>5390612.0139794657</v>
      </c>
      <c r="AM76">
        <f t="shared" si="22"/>
        <v>4809400.076584328</v>
      </c>
      <c r="AN76">
        <f t="shared" si="22"/>
        <v>4223829.0496586952</v>
      </c>
      <c r="AO76">
        <f t="shared" si="22"/>
        <v>3633866.2400311478</v>
      </c>
      <c r="AP76">
        <f t="shared" si="22"/>
        <v>3039478.7093313723</v>
      </c>
      <c r="AQ76">
        <f t="shared" si="22"/>
        <v>2440633.2721513701</v>
      </c>
      <c r="AR76">
        <f t="shared" si="22"/>
        <v>1837296.4941924969</v>
      </c>
      <c r="AS76">
        <f t="shared" si="22"/>
        <v>1229434.6903989366</v>
      </c>
      <c r="AT76">
        <f t="shared" si="22"/>
        <v>617013.92307692498</v>
      </c>
      <c r="AU76">
        <f t="shared" si="22"/>
        <v>0</v>
      </c>
    </row>
    <row r="77" spans="1:47">
      <c r="D77" s="11" t="s">
        <v>47</v>
      </c>
      <c r="E77" s="11">
        <v>49.910000000000004</v>
      </c>
      <c r="F77">
        <f t="shared" ref="F77:U102" si="23">$E77*F42</f>
        <v>0</v>
      </c>
      <c r="G77">
        <f t="shared" si="23"/>
        <v>6147188.9570439998</v>
      </c>
      <c r="H77">
        <f t="shared" si="23"/>
        <v>6193292.8742218288</v>
      </c>
      <c r="I77">
        <f t="shared" si="23"/>
        <v>6239742.5707784928</v>
      </c>
      <c r="J77">
        <f t="shared" si="23"/>
        <v>6286540.6400593333</v>
      </c>
      <c r="K77">
        <f t="shared" si="23"/>
        <v>6333689.6948597776</v>
      </c>
      <c r="L77">
        <f t="shared" si="23"/>
        <v>6381192.3675712263</v>
      </c>
      <c r="M77">
        <f t="shared" si="23"/>
        <v>6429051.3103280114</v>
      </c>
      <c r="N77">
        <f t="shared" si="23"/>
        <v>6477269.1951554697</v>
      </c>
      <c r="O77">
        <f t="shared" si="23"/>
        <v>6525848.7141191354</v>
      </c>
      <c r="P77">
        <f t="shared" si="23"/>
        <v>6574792.5794750294</v>
      </c>
      <c r="Q77">
        <f t="shared" si="23"/>
        <v>6624103.5238210931</v>
      </c>
      <c r="R77">
        <f t="shared" si="23"/>
        <v>6673784.3002497498</v>
      </c>
      <c r="S77">
        <f t="shared" si="23"/>
        <v>6723837.6825016243</v>
      </c>
      <c r="T77">
        <f t="shared" si="23"/>
        <v>6774266.4651203854</v>
      </c>
      <c r="U77">
        <f t="shared" si="23"/>
        <v>6825073.4636087874</v>
      </c>
      <c r="V77">
        <f t="shared" si="22"/>
        <v>6876261.5145858536</v>
      </c>
      <c r="W77">
        <f t="shared" si="22"/>
        <v>6927833.4759452483</v>
      </c>
      <c r="X77">
        <f t="shared" si="22"/>
        <v>6979792.2270148378</v>
      </c>
      <c r="Y77">
        <f t="shared" si="22"/>
        <v>7032140.6687174495</v>
      </c>
      <c r="Z77">
        <f t="shared" si="22"/>
        <v>7084881.7237328291</v>
      </c>
      <c r="AA77">
        <f t="shared" si="22"/>
        <v>7138018.3366608256</v>
      </c>
      <c r="AB77">
        <f t="shared" si="22"/>
        <v>7191553.4741857825</v>
      </c>
      <c r="AC77">
        <f t="shared" si="22"/>
        <v>7245490.1252421737</v>
      </c>
      <c r="AD77">
        <f t="shared" si="22"/>
        <v>7299831.3011814924</v>
      </c>
      <c r="AE77">
        <f t="shared" si="22"/>
        <v>7354580.0359403528</v>
      </c>
      <c r="AF77">
        <f t="shared" si="22"/>
        <v>7409739.3862099061</v>
      </c>
      <c r="AG77">
        <f t="shared" si="22"/>
        <v>7465312.431606479</v>
      </c>
      <c r="AH77">
        <f t="shared" si="22"/>
        <v>7521302.2748435298</v>
      </c>
      <c r="AI77">
        <f t="shared" si="22"/>
        <v>7577712.0419048546</v>
      </c>
      <c r="AJ77">
        <f t="shared" si="22"/>
        <v>7634544.8822191413</v>
      </c>
      <c r="AK77">
        <f t="shared" si="22"/>
        <v>7691803.9688357841</v>
      </c>
      <c r="AL77">
        <f t="shared" si="22"/>
        <v>7749492.4986020541</v>
      </c>
      <c r="AM77">
        <f t="shared" si="22"/>
        <v>7807613.6923415679</v>
      </c>
      <c r="AN77">
        <f t="shared" si="22"/>
        <v>7866170.795034131</v>
      </c>
      <c r="AO77">
        <f t="shared" si="22"/>
        <v>7925167.075996886</v>
      </c>
      <c r="AP77">
        <f t="shared" si="22"/>
        <v>7984605.8290668633</v>
      </c>
      <c r="AQ77">
        <f t="shared" si="22"/>
        <v>8044490.3727848632</v>
      </c>
      <c r="AR77">
        <f t="shared" si="22"/>
        <v>8104824.0505807512</v>
      </c>
      <c r="AS77">
        <f t="shared" si="22"/>
        <v>8165610.2309601065</v>
      </c>
      <c r="AT77">
        <f t="shared" si="22"/>
        <v>8226852.307692308</v>
      </c>
      <c r="AU77">
        <f t="shared" si="22"/>
        <v>8288553.7000000002</v>
      </c>
    </row>
    <row r="78" spans="1:47">
      <c r="D78" t="s">
        <v>8</v>
      </c>
      <c r="E78">
        <v>397.3</v>
      </c>
      <c r="F78">
        <f t="shared" si="23"/>
        <v>30531710.400000002</v>
      </c>
      <c r="G78">
        <f t="shared" si="22"/>
        <v>7887929.6146326521</v>
      </c>
      <c r="H78">
        <f t="shared" si="22"/>
        <v>7718101.2587424014</v>
      </c>
      <c r="I78">
        <f t="shared" si="22"/>
        <v>7546999.190182968</v>
      </c>
      <c r="J78">
        <f t="shared" si="22"/>
        <v>7374613.8561093351</v>
      </c>
      <c r="K78">
        <f t="shared" si="22"/>
        <v>7200935.6320301574</v>
      </c>
      <c r="L78">
        <f t="shared" si="22"/>
        <v>7025954.821270383</v>
      </c>
      <c r="M78">
        <f t="shared" si="22"/>
        <v>6849661.6544299079</v>
      </c>
      <c r="N78">
        <f t="shared" si="22"/>
        <v>6672046.2888381388</v>
      </c>
      <c r="O78">
        <f t="shared" si="22"/>
        <v>6493098.808004424</v>
      </c>
      <c r="P78">
        <f t="shared" si="22"/>
        <v>6312809.2210644567</v>
      </c>
      <c r="Q78">
        <f t="shared" si="22"/>
        <v>6131167.4622224392</v>
      </c>
      <c r="R78">
        <f t="shared" si="22"/>
        <v>5948163.3901891084</v>
      </c>
      <c r="S78">
        <f t="shared" si="22"/>
        <v>5763786.7876155265</v>
      </c>
      <c r="T78">
        <f t="shared" si="22"/>
        <v>5578027.3605226455</v>
      </c>
      <c r="U78">
        <f t="shared" si="22"/>
        <v>5390874.7377265627</v>
      </c>
      <c r="V78">
        <f t="shared" si="22"/>
        <v>5202318.4702595156</v>
      </c>
      <c r="W78">
        <f t="shared" si="22"/>
        <v>5012348.0307864584</v>
      </c>
      <c r="X78">
        <f t="shared" si="22"/>
        <v>4820952.8130173543</v>
      </c>
      <c r="Y78">
        <f t="shared" si="22"/>
        <v>4628122.1311149895</v>
      </c>
      <c r="Z78">
        <f t="shared" si="22"/>
        <v>4433845.21909835</v>
      </c>
      <c r="AA78">
        <f t="shared" si="22"/>
        <v>4238111.2302415874</v>
      </c>
      <c r="AB78">
        <f t="shared" si="22"/>
        <v>4040909.2364684003</v>
      </c>
      <c r="AC78">
        <f t="shared" si="22"/>
        <v>3842228.2277419171</v>
      </c>
      <c r="AD78">
        <f t="shared" si="22"/>
        <v>3642057.1114499802</v>
      </c>
      <c r="AE78">
        <f t="shared" si="22"/>
        <v>3440384.7117858543</v>
      </c>
      <c r="AF78">
        <f t="shared" si="22"/>
        <v>3237199.7691242434</v>
      </c>
      <c r="AG78">
        <f t="shared" si="22"/>
        <v>3032490.9393926775</v>
      </c>
      <c r="AH78">
        <f t="shared" si="22"/>
        <v>2826246.793438118</v>
      </c>
      <c r="AI78">
        <f t="shared" si="22"/>
        <v>2618455.8163889106</v>
      </c>
      <c r="AJ78">
        <f t="shared" si="22"/>
        <v>2409106.4070118205</v>
      </c>
      <c r="AK78">
        <f t="shared" si="22"/>
        <v>2198186.8770644167</v>
      </c>
      <c r="AL78">
        <f t="shared" si="22"/>
        <v>1985685.4506423969</v>
      </c>
      <c r="AM78">
        <f t="shared" si="22"/>
        <v>1771590.2635222173</v>
      </c>
      <c r="AN78">
        <f t="shared" si="22"/>
        <v>1555889.362498631</v>
      </c>
      <c r="AO78">
        <f t="shared" si="22"/>
        <v>1338570.7047173753</v>
      </c>
      <c r="AP78">
        <f t="shared" si="22"/>
        <v>1119622.1570027559</v>
      </c>
      <c r="AQ78">
        <f t="shared" si="22"/>
        <v>899031.49518027226</v>
      </c>
      <c r="AR78">
        <f t="shared" si="22"/>
        <v>676786.40339412552</v>
      </c>
      <c r="AS78">
        <f t="shared" si="22"/>
        <v>452874.47341958177</v>
      </c>
      <c r="AT78">
        <f t="shared" si="22"/>
        <v>227283.20397022963</v>
      </c>
      <c r="AU78">
        <f t="shared" si="22"/>
        <v>0</v>
      </c>
    </row>
    <row r="79" spans="1:47">
      <c r="D79" s="11" t="s">
        <v>46</v>
      </c>
      <c r="E79" s="11">
        <v>198.65</v>
      </c>
      <c r="F79">
        <f t="shared" si="23"/>
        <v>0</v>
      </c>
      <c r="G79">
        <f t="shared" si="22"/>
        <v>11321890.392683674</v>
      </c>
      <c r="H79">
        <f t="shared" si="22"/>
        <v>11406804.570628799</v>
      </c>
      <c r="I79">
        <f t="shared" si="22"/>
        <v>11492355.604908517</v>
      </c>
      <c r="J79">
        <f t="shared" si="22"/>
        <v>11578548.271945333</v>
      </c>
      <c r="K79">
        <f t="shared" si="22"/>
        <v>11665387.383984922</v>
      </c>
      <c r="L79">
        <f t="shared" si="22"/>
        <v>11752877.789364809</v>
      </c>
      <c r="M79">
        <f t="shared" si="22"/>
        <v>11841024.372785047</v>
      </c>
      <c r="N79">
        <f t="shared" si="22"/>
        <v>11929832.055580931</v>
      </c>
      <c r="O79">
        <f t="shared" si="22"/>
        <v>12019305.795997789</v>
      </c>
      <c r="P79">
        <f t="shared" si="22"/>
        <v>12109450.589467771</v>
      </c>
      <c r="Q79">
        <f t="shared" si="22"/>
        <v>12200271.46888878</v>
      </c>
      <c r="R79">
        <f t="shared" si="22"/>
        <v>12291773.504905446</v>
      </c>
      <c r="S79">
        <f t="shared" si="22"/>
        <v>12383961.806192238</v>
      </c>
      <c r="T79">
        <f t="shared" si="22"/>
        <v>12476841.519738678</v>
      </c>
      <c r="U79">
        <f t="shared" si="22"/>
        <v>12570417.831136718</v>
      </c>
      <c r="V79">
        <f t="shared" si="22"/>
        <v>12664695.964870242</v>
      </c>
      <c r="W79">
        <f t="shared" si="22"/>
        <v>12759681.184606772</v>
      </c>
      <c r="X79">
        <f t="shared" si="22"/>
        <v>12855378.793491323</v>
      </c>
      <c r="Y79">
        <f t="shared" si="22"/>
        <v>12951794.134442506</v>
      </c>
      <c r="Z79">
        <f t="shared" si="22"/>
        <v>13048932.590450825</v>
      </c>
      <c r="AA79">
        <f t="shared" si="22"/>
        <v>13146799.584879206</v>
      </c>
      <c r="AB79">
        <f t="shared" si="22"/>
        <v>13245400.581765801</v>
      </c>
      <c r="AC79">
        <f t="shared" si="22"/>
        <v>13344741.086129041</v>
      </c>
      <c r="AD79">
        <f t="shared" si="22"/>
        <v>13444826.64427501</v>
      </c>
      <c r="AE79">
        <f t="shared" si="22"/>
        <v>13545662.844107073</v>
      </c>
      <c r="AF79">
        <f t="shared" si="22"/>
        <v>13647255.315437879</v>
      </c>
      <c r="AG79">
        <f t="shared" si="22"/>
        <v>13749609.730303662</v>
      </c>
      <c r="AH79">
        <f t="shared" si="22"/>
        <v>13852731.803280942</v>
      </c>
      <c r="AI79">
        <f t="shared" si="22"/>
        <v>13956627.291805545</v>
      </c>
      <c r="AJ79">
        <f t="shared" si="22"/>
        <v>14061301.99649409</v>
      </c>
      <c r="AK79">
        <f t="shared" si="22"/>
        <v>14166761.761467792</v>
      </c>
      <c r="AL79">
        <f t="shared" si="22"/>
        <v>14273012.474678801</v>
      </c>
      <c r="AM79">
        <f t="shared" si="22"/>
        <v>14380060.068238892</v>
      </c>
      <c r="AN79">
        <f t="shared" si="22"/>
        <v>14487910.518750684</v>
      </c>
      <c r="AO79">
        <f t="shared" si="22"/>
        <v>14596569.847641313</v>
      </c>
      <c r="AP79">
        <f t="shared" si="22"/>
        <v>14706044.121498622</v>
      </c>
      <c r="AQ79">
        <f t="shared" si="22"/>
        <v>14816339.452409863</v>
      </c>
      <c r="AR79">
        <f t="shared" si="22"/>
        <v>14927461.998302938</v>
      </c>
      <c r="AS79">
        <f t="shared" si="22"/>
        <v>15039417.963290209</v>
      </c>
      <c r="AT79">
        <f t="shared" si="22"/>
        <v>15152213.598014886</v>
      </c>
      <c r="AU79">
        <f t="shared" si="22"/>
        <v>15265855.200000001</v>
      </c>
    </row>
    <row r="80" spans="1:47">
      <c r="D80" t="s">
        <v>9</v>
      </c>
      <c r="E80">
        <v>359.6</v>
      </c>
      <c r="F80">
        <f t="shared" si="23"/>
        <v>33352900.000000004</v>
      </c>
      <c r="G80">
        <f t="shared" si="22"/>
        <v>8616789.6982240919</v>
      </c>
      <c r="H80">
        <f t="shared" si="22"/>
        <v>8431268.8709607758</v>
      </c>
      <c r="I80">
        <f t="shared" si="22"/>
        <v>8244356.6374929827</v>
      </c>
      <c r="J80">
        <f t="shared" si="22"/>
        <v>8056042.5622741738</v>
      </c>
      <c r="K80">
        <f t="shared" si="22"/>
        <v>7866316.1314912327</v>
      </c>
      <c r="L80">
        <f t="shared" si="22"/>
        <v>7675166.7524774168</v>
      </c>
      <c r="M80">
        <f t="shared" si="22"/>
        <v>7482583.7531209942</v>
      </c>
      <c r="N80">
        <f t="shared" si="22"/>
        <v>7288556.3812694065</v>
      </c>
      <c r="O80">
        <f t="shared" si="22"/>
        <v>7093073.8041289272</v>
      </c>
      <c r="P80">
        <f t="shared" si="22"/>
        <v>6896125.1076598968</v>
      </c>
      <c r="Q80">
        <f t="shared" si="22"/>
        <v>6697699.2959673414</v>
      </c>
      <c r="R80">
        <f t="shared" si="22"/>
        <v>6497785.2906871019</v>
      </c>
      <c r="S80">
        <f t="shared" si="22"/>
        <v>6296371.9303672556</v>
      </c>
      <c r="T80">
        <f t="shared" si="22"/>
        <v>6093447.969845009</v>
      </c>
      <c r="U80">
        <f t="shared" si="22"/>
        <v>5889002.0796188433</v>
      </c>
      <c r="V80">
        <f t="shared" si="22"/>
        <v>5683022.8452159902</v>
      </c>
      <c r="W80">
        <f t="shared" si="22"/>
        <v>5475498.7665551053</v>
      </c>
      <c r="X80">
        <f t="shared" si="22"/>
        <v>5266418.2573042652</v>
      </c>
      <c r="Y80">
        <f t="shared" si="22"/>
        <v>5055769.644234051</v>
      </c>
      <c r="Z80">
        <f t="shared" si="22"/>
        <v>4843541.1665658113</v>
      </c>
      <c r="AA80">
        <f t="shared" si="22"/>
        <v>4629720.9753150493</v>
      </c>
      <c r="AB80">
        <f t="shared" si="22"/>
        <v>4414297.1326299105</v>
      </c>
      <c r="AC80">
        <f t="shared" si="22"/>
        <v>4197257.6111246441</v>
      </c>
      <c r="AD80">
        <f t="shared" si="22"/>
        <v>3978590.2932080752</v>
      </c>
      <c r="AE80">
        <f t="shared" si="22"/>
        <v>3758282.9704071325</v>
      </c>
      <c r="AF80">
        <f t="shared" si="22"/>
        <v>3536323.3426851858</v>
      </c>
      <c r="AG80">
        <f t="shared" si="22"/>
        <v>3312699.0177553259</v>
      </c>
      <c r="AH80">
        <f t="shared" si="22"/>
        <v>3087397.5103884898</v>
      </c>
      <c r="AI80">
        <f t="shared" si="22"/>
        <v>2860406.2417164063</v>
      </c>
      <c r="AJ80">
        <f t="shared" si="22"/>
        <v>2631712.5385292722</v>
      </c>
      <c r="AK80">
        <f t="shared" si="22"/>
        <v>2401303.6325682467</v>
      </c>
      <c r="AL80">
        <f t="shared" si="22"/>
        <v>2169166.6598125105</v>
      </c>
      <c r="AM80">
        <f t="shared" si="22"/>
        <v>1935288.6597611059</v>
      </c>
      <c r="AN80">
        <f t="shared" si="22"/>
        <v>1699656.5747093109</v>
      </c>
      <c r="AO80">
        <f t="shared" si="22"/>
        <v>1462257.249019631</v>
      </c>
      <c r="AP80">
        <f t="shared" si="22"/>
        <v>1223077.4283872782</v>
      </c>
      <c r="AQ80">
        <f t="shared" si="22"/>
        <v>982103.75910018582</v>
      </c>
      <c r="AR80">
        <f t="shared" si="22"/>
        <v>739322.78729343368</v>
      </c>
      <c r="AS80">
        <f t="shared" si="22"/>
        <v>494720.95819813362</v>
      </c>
      <c r="AT80">
        <f t="shared" si="22"/>
        <v>248284.61538461997</v>
      </c>
      <c r="AU80">
        <f t="shared" si="22"/>
        <v>0</v>
      </c>
    </row>
    <row r="81" spans="3:47">
      <c r="D81" s="11" t="s">
        <v>45</v>
      </c>
      <c r="E81" s="11">
        <v>305.66000000000003</v>
      </c>
      <c r="F81">
        <f t="shared" si="23"/>
        <v>0</v>
      </c>
      <c r="G81">
        <f t="shared" si="22"/>
        <v>21025693.756509524</v>
      </c>
      <c r="H81">
        <f t="shared" si="22"/>
        <v>21183386.459683344</v>
      </c>
      <c r="I81">
        <f t="shared" si="22"/>
        <v>21342261.858130965</v>
      </c>
      <c r="J81">
        <f t="shared" si="22"/>
        <v>21502328.822066955</v>
      </c>
      <c r="K81">
        <f t="shared" si="22"/>
        <v>21663596.288232453</v>
      </c>
      <c r="L81">
        <f t="shared" si="22"/>
        <v>21826073.260394197</v>
      </c>
      <c r="M81">
        <f t="shared" si="22"/>
        <v>21989768.809847157</v>
      </c>
      <c r="N81">
        <f t="shared" si="22"/>
        <v>22154692.075921007</v>
      </c>
      <c r="O81">
        <f t="shared" si="22"/>
        <v>22320852.266490415</v>
      </c>
      <c r="P81">
        <f t="shared" si="22"/>
        <v>22488258.658489089</v>
      </c>
      <c r="Q81">
        <f t="shared" si="22"/>
        <v>22656920.598427761</v>
      </c>
      <c r="R81">
        <f t="shared" si="22"/>
        <v>22826847.502915964</v>
      </c>
      <c r="S81">
        <f t="shared" si="22"/>
        <v>22998048.859187834</v>
      </c>
      <c r="T81">
        <f t="shared" si="22"/>
        <v>23170534.225631744</v>
      </c>
      <c r="U81">
        <f t="shared" si="22"/>
        <v>23344313.232323986</v>
      </c>
      <c r="V81">
        <f t="shared" si="22"/>
        <v>23519395.581566412</v>
      </c>
      <c r="W81">
        <f t="shared" si="22"/>
        <v>23695791.048428163</v>
      </c>
      <c r="X81">
        <f t="shared" si="22"/>
        <v>23873509.481291376</v>
      </c>
      <c r="Y81">
        <f t="shared" si="22"/>
        <v>24052560.802401058</v>
      </c>
      <c r="Z81">
        <f t="shared" si="22"/>
        <v>24232955.008419063</v>
      </c>
      <c r="AA81">
        <f t="shared" si="22"/>
        <v>24414702.170982212</v>
      </c>
      <c r="AB81">
        <f t="shared" si="22"/>
        <v>24597812.43726458</v>
      </c>
      <c r="AC81">
        <f t="shared" si="22"/>
        <v>24782296.030544054</v>
      </c>
      <c r="AD81">
        <f t="shared" si="22"/>
        <v>24968163.250773139</v>
      </c>
      <c r="AE81">
        <f t="shared" si="22"/>
        <v>25155424.475153938</v>
      </c>
      <c r="AF81">
        <f t="shared" si="22"/>
        <v>25344090.158717595</v>
      </c>
      <c r="AG81">
        <f t="shared" si="22"/>
        <v>25534170.834907975</v>
      </c>
      <c r="AH81">
        <f t="shared" si="22"/>
        <v>25725677.116169784</v>
      </c>
      <c r="AI81">
        <f t="shared" si="22"/>
        <v>25918619.694541056</v>
      </c>
      <c r="AJ81">
        <f t="shared" si="22"/>
        <v>26113009.34225012</v>
      </c>
      <c r="AK81">
        <f t="shared" si="22"/>
        <v>26308856.912316993</v>
      </c>
      <c r="AL81">
        <f t="shared" si="22"/>
        <v>26506173.339159369</v>
      </c>
      <c r="AM81">
        <f t="shared" si="22"/>
        <v>26704969.639203064</v>
      </c>
      <c r="AN81">
        <f t="shared" si="22"/>
        <v>26905256.911497086</v>
      </c>
      <c r="AO81">
        <f t="shared" si="22"/>
        <v>27107046.338333316</v>
      </c>
      <c r="AP81">
        <f t="shared" si="22"/>
        <v>27310349.185870815</v>
      </c>
      <c r="AQ81">
        <f t="shared" si="22"/>
        <v>27515176.804764844</v>
      </c>
      <c r="AR81">
        <f t="shared" si="22"/>
        <v>27721540.630800582</v>
      </c>
      <c r="AS81">
        <f t="shared" si="22"/>
        <v>27929452.18553159</v>
      </c>
      <c r="AT81">
        <f t="shared" si="22"/>
        <v>28138923.076923076</v>
      </c>
      <c r="AU81">
        <f t="shared" si="22"/>
        <v>28349965.000000004</v>
      </c>
    </row>
    <row r="82" spans="3:47">
      <c r="C82" t="s">
        <v>0</v>
      </c>
      <c r="D82" t="s">
        <v>10</v>
      </c>
      <c r="E82">
        <v>210.5</v>
      </c>
      <c r="F82">
        <f t="shared" si="23"/>
        <v>11216071.5</v>
      </c>
      <c r="G82">
        <f t="shared" si="22"/>
        <v>11216071.5</v>
      </c>
      <c r="H82">
        <f t="shared" si="22"/>
        <v>11216071.5</v>
      </c>
      <c r="I82">
        <f t="shared" si="22"/>
        <v>11216071.5</v>
      </c>
      <c r="J82">
        <f t="shared" si="22"/>
        <v>11216071.5</v>
      </c>
      <c r="K82">
        <f t="shared" si="22"/>
        <v>11216071.5</v>
      </c>
      <c r="L82">
        <f t="shared" si="22"/>
        <v>11216071.5</v>
      </c>
      <c r="M82">
        <f t="shared" si="22"/>
        <v>11216071.5</v>
      </c>
      <c r="N82">
        <f t="shared" si="22"/>
        <v>11216071.5</v>
      </c>
      <c r="O82">
        <f t="shared" si="22"/>
        <v>11216071.5</v>
      </c>
      <c r="P82">
        <f t="shared" si="22"/>
        <v>11216071.5</v>
      </c>
      <c r="Q82">
        <f t="shared" si="22"/>
        <v>11216071.5</v>
      </c>
      <c r="R82">
        <f t="shared" si="22"/>
        <v>11216071.5</v>
      </c>
      <c r="S82">
        <f t="shared" si="22"/>
        <v>11216071.5</v>
      </c>
      <c r="T82">
        <f t="shared" si="22"/>
        <v>11216071.5</v>
      </c>
      <c r="U82">
        <f t="shared" si="22"/>
        <v>11216071.5</v>
      </c>
      <c r="V82">
        <f t="shared" si="22"/>
        <v>11216071.5</v>
      </c>
      <c r="W82">
        <f t="shared" si="22"/>
        <v>11216071.5</v>
      </c>
      <c r="X82">
        <f t="shared" si="22"/>
        <v>11216071.5</v>
      </c>
      <c r="Y82">
        <f t="shared" si="22"/>
        <v>11216071.5</v>
      </c>
      <c r="Z82">
        <f t="shared" si="22"/>
        <v>11216071.5</v>
      </c>
      <c r="AA82">
        <f t="shared" si="22"/>
        <v>11216071.5</v>
      </c>
      <c r="AB82">
        <f t="shared" si="22"/>
        <v>11216071.5</v>
      </c>
      <c r="AC82">
        <f t="shared" si="22"/>
        <v>11216071.5</v>
      </c>
      <c r="AD82">
        <f t="shared" si="22"/>
        <v>11216071.5</v>
      </c>
      <c r="AE82">
        <f t="shared" ref="G82:AU88" si="24">$E82*AE47</f>
        <v>11216071.5</v>
      </c>
      <c r="AF82">
        <f t="shared" si="24"/>
        <v>11216071.5</v>
      </c>
      <c r="AG82">
        <f t="shared" si="24"/>
        <v>11216071.5</v>
      </c>
      <c r="AH82">
        <f t="shared" si="24"/>
        <v>11216071.5</v>
      </c>
      <c r="AI82">
        <f t="shared" si="24"/>
        <v>11216071.5</v>
      </c>
      <c r="AJ82">
        <f t="shared" si="24"/>
        <v>11216071.5</v>
      </c>
      <c r="AK82">
        <f t="shared" si="24"/>
        <v>11216071.5</v>
      </c>
      <c r="AL82">
        <f t="shared" si="24"/>
        <v>11216071.5</v>
      </c>
      <c r="AM82">
        <f t="shared" si="24"/>
        <v>11216071.5</v>
      </c>
      <c r="AN82">
        <f t="shared" si="24"/>
        <v>11216071.5</v>
      </c>
      <c r="AO82">
        <f t="shared" si="24"/>
        <v>11216071.5</v>
      </c>
      <c r="AP82">
        <f t="shared" si="24"/>
        <v>11216071.5</v>
      </c>
      <c r="AQ82">
        <f t="shared" si="24"/>
        <v>11216071.5</v>
      </c>
      <c r="AR82">
        <f t="shared" si="24"/>
        <v>11216071.5</v>
      </c>
      <c r="AS82">
        <f t="shared" si="24"/>
        <v>11216071.5</v>
      </c>
      <c r="AT82">
        <f t="shared" si="24"/>
        <v>11216071.5</v>
      </c>
      <c r="AU82">
        <f t="shared" si="24"/>
        <v>11216071.5</v>
      </c>
    </row>
    <row r="83" spans="3:47">
      <c r="D83" t="s">
        <v>11</v>
      </c>
      <c r="E83">
        <v>179.3</v>
      </c>
      <c r="F83">
        <f t="shared" si="23"/>
        <v>3592634.1</v>
      </c>
      <c r="G83">
        <f t="shared" si="24"/>
        <v>4035063.1255000001</v>
      </c>
      <c r="H83">
        <f t="shared" si="24"/>
        <v>4480810.3686912507</v>
      </c>
      <c r="I83">
        <f t="shared" si="24"/>
        <v>4929900.7162064342</v>
      </c>
      <c r="J83">
        <f t="shared" si="24"/>
        <v>5382359.2413279824</v>
      </c>
      <c r="K83">
        <f t="shared" si="24"/>
        <v>5838211.2053879425</v>
      </c>
      <c r="L83">
        <f t="shared" si="24"/>
        <v>6297482.0591783533</v>
      </c>
      <c r="M83">
        <f t="shared" si="24"/>
        <v>6760197.4443721902</v>
      </c>
      <c r="N83">
        <f t="shared" si="24"/>
        <v>7226383.1949549811</v>
      </c>
      <c r="O83">
        <f t="shared" si="24"/>
        <v>7696065.3386671441</v>
      </c>
      <c r="P83">
        <f t="shared" si="24"/>
        <v>8169270.0984571483</v>
      </c>
      <c r="Q83">
        <f t="shared" si="24"/>
        <v>8169270.0984571483</v>
      </c>
      <c r="R83">
        <f t="shared" si="24"/>
        <v>8169270.0984571483</v>
      </c>
      <c r="S83">
        <f t="shared" si="24"/>
        <v>8169270.0984571483</v>
      </c>
      <c r="T83">
        <f t="shared" si="24"/>
        <v>8169270.0984571483</v>
      </c>
      <c r="U83">
        <f t="shared" si="24"/>
        <v>8169270.0984571483</v>
      </c>
      <c r="V83">
        <f t="shared" si="24"/>
        <v>8169270.0984571483</v>
      </c>
      <c r="W83">
        <f t="shared" si="24"/>
        <v>8169270.0984571483</v>
      </c>
      <c r="X83">
        <f t="shared" si="24"/>
        <v>8169270.0984571483</v>
      </c>
      <c r="Y83">
        <f t="shared" si="24"/>
        <v>8169270.0984571483</v>
      </c>
      <c r="Z83">
        <f t="shared" si="24"/>
        <v>8169270.0984571483</v>
      </c>
      <c r="AA83">
        <f t="shared" si="24"/>
        <v>8169270.0984571483</v>
      </c>
      <c r="AB83">
        <f t="shared" si="24"/>
        <v>8169270.0984571483</v>
      </c>
      <c r="AC83">
        <f t="shared" si="24"/>
        <v>8169270.0984571483</v>
      </c>
      <c r="AD83">
        <f t="shared" si="24"/>
        <v>8169270.0984571483</v>
      </c>
      <c r="AE83">
        <f t="shared" si="24"/>
        <v>8169270.0984571483</v>
      </c>
      <c r="AF83">
        <f t="shared" si="24"/>
        <v>8169270.0984571483</v>
      </c>
      <c r="AG83">
        <f t="shared" si="24"/>
        <v>8169270.0984571483</v>
      </c>
      <c r="AH83">
        <f t="shared" si="24"/>
        <v>8169270.0984571483</v>
      </c>
      <c r="AI83">
        <f t="shared" si="24"/>
        <v>8169270.0984571483</v>
      </c>
      <c r="AJ83">
        <f t="shared" si="24"/>
        <v>8169270.0984571483</v>
      </c>
      <c r="AK83">
        <f t="shared" si="24"/>
        <v>8169270.0984571483</v>
      </c>
      <c r="AL83">
        <f t="shared" si="24"/>
        <v>8169270.0984571483</v>
      </c>
      <c r="AM83">
        <f t="shared" si="24"/>
        <v>8169270.0984571483</v>
      </c>
      <c r="AN83">
        <f t="shared" si="24"/>
        <v>8169270.0984571483</v>
      </c>
      <c r="AO83">
        <f t="shared" si="24"/>
        <v>8169270.0984571483</v>
      </c>
      <c r="AP83">
        <f t="shared" si="24"/>
        <v>8169270.0984571483</v>
      </c>
      <c r="AQ83">
        <f t="shared" si="24"/>
        <v>8169270.0984571483</v>
      </c>
      <c r="AR83">
        <f t="shared" si="24"/>
        <v>8169270.0984571483</v>
      </c>
      <c r="AS83">
        <f t="shared" si="24"/>
        <v>8169270.0984571483</v>
      </c>
      <c r="AT83">
        <f t="shared" si="24"/>
        <v>8169270.0984571483</v>
      </c>
      <c r="AU83">
        <f t="shared" si="24"/>
        <v>8169270.0984571483</v>
      </c>
    </row>
    <row r="84" spans="3:47">
      <c r="D84" t="s">
        <v>12</v>
      </c>
      <c r="E84">
        <v>15</v>
      </c>
      <c r="F84">
        <f t="shared" si="23"/>
        <v>0</v>
      </c>
      <c r="G84">
        <f t="shared" si="24"/>
        <v>0</v>
      </c>
      <c r="H84">
        <f t="shared" si="24"/>
        <v>0</v>
      </c>
      <c r="I84">
        <f t="shared" si="24"/>
        <v>0</v>
      </c>
      <c r="J84">
        <f t="shared" si="24"/>
        <v>0</v>
      </c>
      <c r="K84">
        <f t="shared" si="24"/>
        <v>0</v>
      </c>
      <c r="L84">
        <f t="shared" si="24"/>
        <v>0</v>
      </c>
      <c r="M84">
        <f t="shared" si="24"/>
        <v>0</v>
      </c>
      <c r="N84">
        <f t="shared" si="24"/>
        <v>0</v>
      </c>
      <c r="O84">
        <f t="shared" si="24"/>
        <v>0</v>
      </c>
      <c r="P84">
        <f t="shared" si="24"/>
        <v>0</v>
      </c>
      <c r="Q84">
        <f t="shared" si="24"/>
        <v>39884.589695072107</v>
      </c>
      <c r="R84">
        <f t="shared" si="24"/>
        <v>80068.313812857261</v>
      </c>
      <c r="S84">
        <f t="shared" si="24"/>
        <v>120553.41586152579</v>
      </c>
      <c r="T84">
        <f t="shared" si="24"/>
        <v>161342.15617555933</v>
      </c>
      <c r="U84">
        <f t="shared" si="24"/>
        <v>202436.81204194811</v>
      </c>
      <c r="V84">
        <f t="shared" si="24"/>
        <v>243839.67782733485</v>
      </c>
      <c r="W84">
        <f t="shared" si="24"/>
        <v>285553.06510611193</v>
      </c>
      <c r="X84">
        <f t="shared" si="24"/>
        <v>327579.3027894799</v>
      </c>
      <c r="Y84">
        <f t="shared" si="24"/>
        <v>369920.7372554731</v>
      </c>
      <c r="Z84">
        <f t="shared" si="24"/>
        <v>412579.73247996124</v>
      </c>
      <c r="AA84">
        <f t="shared" si="24"/>
        <v>455558.67016863305</v>
      </c>
      <c r="AB84">
        <f t="shared" si="24"/>
        <v>498859.9498899699</v>
      </c>
      <c r="AC84">
        <f t="shared" si="24"/>
        <v>542485.98920921667</v>
      </c>
      <c r="AD84">
        <f t="shared" si="24"/>
        <v>586439.22382335796</v>
      </c>
      <c r="AE84">
        <f t="shared" si="24"/>
        <v>630722.10769710515</v>
      </c>
      <c r="AF84">
        <f t="shared" si="24"/>
        <v>675337.11319990549</v>
      </c>
      <c r="AG84">
        <f t="shared" si="24"/>
        <v>720286.73124397697</v>
      </c>
      <c r="AH84">
        <f t="shared" si="24"/>
        <v>765573.4714233788</v>
      </c>
      <c r="AI84">
        <f t="shared" si="24"/>
        <v>811199.86215412628</v>
      </c>
      <c r="AJ84">
        <f t="shared" si="24"/>
        <v>857168.45081535424</v>
      </c>
      <c r="AK84">
        <f t="shared" si="24"/>
        <v>903481.80389154155</v>
      </c>
      <c r="AL84">
        <f t="shared" si="24"/>
        <v>950142.50711580028</v>
      </c>
      <c r="AM84">
        <f t="shared" si="24"/>
        <v>997153.16561424092</v>
      </c>
      <c r="AN84">
        <f t="shared" si="24"/>
        <v>1044516.4040514199</v>
      </c>
      <c r="AO84">
        <f t="shared" si="24"/>
        <v>1092234.8667768778</v>
      </c>
      <c r="AP84">
        <f t="shared" si="24"/>
        <v>1140311.2179727764</v>
      </c>
      <c r="AQ84">
        <f t="shared" si="24"/>
        <v>1188748.1418026444</v>
      </c>
      <c r="AR84">
        <f t="shared" si="24"/>
        <v>1237548.3425612361</v>
      </c>
      <c r="AS84">
        <f t="shared" si="24"/>
        <v>1286714.5448255173</v>
      </c>
      <c r="AT84">
        <f t="shared" si="24"/>
        <v>1336249.4936067809</v>
      </c>
      <c r="AU84">
        <f t="shared" si="24"/>
        <v>1386155.9545039039</v>
      </c>
    </row>
    <row r="85" spans="3:47">
      <c r="D85" t="s">
        <v>7</v>
      </c>
      <c r="E85">
        <v>432.4</v>
      </c>
      <c r="F85">
        <f t="shared" si="23"/>
        <v>87556676</v>
      </c>
      <c r="G85">
        <f t="shared" si="24"/>
        <v>22620445.711393762</v>
      </c>
      <c r="H85">
        <f t="shared" si="24"/>
        <v>22133423.984229226</v>
      </c>
      <c r="I85">
        <f t="shared" si="24"/>
        <v>21642749.594110932</v>
      </c>
      <c r="J85">
        <f t="shared" si="24"/>
        <v>21148395.146066744</v>
      </c>
      <c r="K85">
        <f t="shared" si="24"/>
        <v>20650333.039662253</v>
      </c>
      <c r="L85">
        <f t="shared" si="24"/>
        <v>20148535.467459727</v>
      </c>
      <c r="M85">
        <f t="shared" si="24"/>
        <v>19642974.413465664</v>
      </c>
      <c r="N85">
        <f t="shared" si="24"/>
        <v>19133621.651566669</v>
      </c>
      <c r="O85">
        <f t="shared" si="24"/>
        <v>18620448.743953414</v>
      </c>
      <c r="P85">
        <f t="shared" si="24"/>
        <v>18103427.039533064</v>
      </c>
      <c r="Q85">
        <f t="shared" si="24"/>
        <v>17582527.67232956</v>
      </c>
      <c r="R85">
        <f t="shared" si="24"/>
        <v>17057721.559872042</v>
      </c>
      <c r="S85">
        <f t="shared" si="24"/>
        <v>16528979.401571082</v>
      </c>
      <c r="T85">
        <f t="shared" si="24"/>
        <v>15996271.677082863</v>
      </c>
      <c r="U85">
        <f t="shared" si="24"/>
        <v>15459568.644660994</v>
      </c>
      <c r="V85">
        <f t="shared" si="24"/>
        <v>14918840.339495961</v>
      </c>
      <c r="W85">
        <f t="shared" si="24"/>
        <v>14374056.572042154</v>
      </c>
      <c r="X85">
        <f t="shared" si="24"/>
        <v>13825186.926332474</v>
      </c>
      <c r="Y85">
        <f t="shared" si="24"/>
        <v>13272200.758279974</v>
      </c>
      <c r="Z85">
        <f t="shared" si="24"/>
        <v>12715067.19396708</v>
      </c>
      <c r="AA85">
        <f t="shared" si="24"/>
        <v>12153755.127921823</v>
      </c>
      <c r="AB85">
        <f t="shared" si="24"/>
        <v>11588233.221381236</v>
      </c>
      <c r="AC85">
        <f t="shared" si="24"/>
        <v>11018469.900541611</v>
      </c>
      <c r="AD85">
        <f t="shared" si="24"/>
        <v>10444433.354795665</v>
      </c>
      <c r="AE85">
        <f t="shared" si="24"/>
        <v>9866091.534956634</v>
      </c>
      <c r="AF85">
        <f t="shared" si="24"/>
        <v>9283412.1514687967</v>
      </c>
      <c r="AG85">
        <f t="shared" si="24"/>
        <v>8696362.6726048216</v>
      </c>
      <c r="AH85">
        <f t="shared" si="24"/>
        <v>8104910.3226493485</v>
      </c>
      <c r="AI85">
        <f t="shared" si="24"/>
        <v>7509022.0800692309</v>
      </c>
      <c r="AJ85">
        <f t="shared" si="24"/>
        <v>6908664.6756697325</v>
      </c>
      <c r="AK85">
        <f t="shared" si="24"/>
        <v>6303804.5907372814</v>
      </c>
      <c r="AL85">
        <f t="shared" si="24"/>
        <v>5694408.0551678017</v>
      </c>
      <c r="AM85">
        <f t="shared" si="24"/>
        <v>5080441.0455815578</v>
      </c>
      <c r="AN85">
        <f t="shared" si="24"/>
        <v>4461869.2834234238</v>
      </c>
      <c r="AO85">
        <f t="shared" si="24"/>
        <v>3838658.2330490947</v>
      </c>
      <c r="AP85">
        <f t="shared" si="24"/>
        <v>3210773.0997969671</v>
      </c>
      <c r="AQ85">
        <f t="shared" si="24"/>
        <v>2578178.8280454446</v>
      </c>
      <c r="AR85">
        <f t="shared" si="24"/>
        <v>1940840.0992557835</v>
      </c>
      <c r="AS85">
        <f t="shared" si="24"/>
        <v>1298721.3300001926</v>
      </c>
      <c r="AT85">
        <f t="shared" si="24"/>
        <v>651786.66997520463</v>
      </c>
      <c r="AU85">
        <f t="shared" si="24"/>
        <v>0</v>
      </c>
    </row>
    <row r="86" spans="3:47">
      <c r="D86" s="11" t="s">
        <v>47</v>
      </c>
      <c r="E86">
        <v>43.24</v>
      </c>
      <c r="F86">
        <f t="shared" si="23"/>
        <v>0</v>
      </c>
      <c r="G86">
        <f t="shared" si="24"/>
        <v>6493623.0288606239</v>
      </c>
      <c r="H86">
        <f t="shared" si="24"/>
        <v>6542325.2015770776</v>
      </c>
      <c r="I86">
        <f t="shared" si="24"/>
        <v>6591392.6405889066</v>
      </c>
      <c r="J86">
        <f t="shared" si="24"/>
        <v>6640828.0853933264</v>
      </c>
      <c r="K86">
        <f t="shared" si="24"/>
        <v>6690634.2960337745</v>
      </c>
      <c r="L86">
        <f t="shared" si="24"/>
        <v>6740814.0532540269</v>
      </c>
      <c r="M86">
        <f t="shared" si="24"/>
        <v>6791370.1586534334</v>
      </c>
      <c r="N86">
        <f t="shared" si="24"/>
        <v>6842305.4348433334</v>
      </c>
      <c r="O86">
        <f t="shared" si="24"/>
        <v>6893622.7256046589</v>
      </c>
      <c r="P86">
        <f t="shared" si="24"/>
        <v>6945324.8960466934</v>
      </c>
      <c r="Q86">
        <f t="shared" si="24"/>
        <v>6997414.8327670442</v>
      </c>
      <c r="R86">
        <f t="shared" si="24"/>
        <v>7049895.4440127965</v>
      </c>
      <c r="S86">
        <f t="shared" si="24"/>
        <v>7102769.6598428925</v>
      </c>
      <c r="T86">
        <f t="shared" si="24"/>
        <v>7156040.4322917135</v>
      </c>
      <c r="U86">
        <f t="shared" si="24"/>
        <v>7209710.7355339006</v>
      </c>
      <c r="V86">
        <f t="shared" si="24"/>
        <v>7263783.5660504038</v>
      </c>
      <c r="W86">
        <f t="shared" si="24"/>
        <v>7318261.9427957851</v>
      </c>
      <c r="X86">
        <f t="shared" si="24"/>
        <v>7373148.9073667526</v>
      </c>
      <c r="Y86">
        <f t="shared" si="24"/>
        <v>7428447.5241720024</v>
      </c>
      <c r="Z86">
        <f t="shared" si="24"/>
        <v>7484160.880603292</v>
      </c>
      <c r="AA86">
        <f t="shared" si="24"/>
        <v>7540292.0872078184</v>
      </c>
      <c r="AB86">
        <f t="shared" si="24"/>
        <v>7596844.2778618764</v>
      </c>
      <c r="AC86">
        <f t="shared" si="24"/>
        <v>7653820.6099458393</v>
      </c>
      <c r="AD86">
        <f t="shared" si="24"/>
        <v>7711224.2645204337</v>
      </c>
      <c r="AE86">
        <f t="shared" si="24"/>
        <v>7769058.4465043368</v>
      </c>
      <c r="AF86">
        <f t="shared" si="24"/>
        <v>7827326.3848531209</v>
      </c>
      <c r="AG86">
        <f t="shared" si="24"/>
        <v>7886031.332739518</v>
      </c>
      <c r="AH86">
        <f t="shared" si="24"/>
        <v>7945176.5677350657</v>
      </c>
      <c r="AI86">
        <f t="shared" si="24"/>
        <v>8004765.3919930775</v>
      </c>
      <c r="AJ86">
        <f t="shared" si="24"/>
        <v>8064801.132433027</v>
      </c>
      <c r="AK86">
        <f t="shared" si="24"/>
        <v>8125287.1409262726</v>
      </c>
      <c r="AL86">
        <f t="shared" si="24"/>
        <v>8186226.7944832202</v>
      </c>
      <c r="AM86">
        <f t="shared" si="24"/>
        <v>8247623.4954418447</v>
      </c>
      <c r="AN86">
        <f t="shared" si="24"/>
        <v>8309480.6716576582</v>
      </c>
      <c r="AO86">
        <f t="shared" si="24"/>
        <v>8371801.7766950913</v>
      </c>
      <c r="AP86">
        <f t="shared" si="24"/>
        <v>8434590.2900203038</v>
      </c>
      <c r="AQ86">
        <f t="shared" si="24"/>
        <v>8497849.7171954568</v>
      </c>
      <c r="AR86">
        <f t="shared" si="24"/>
        <v>8561583.5900744218</v>
      </c>
      <c r="AS86">
        <f t="shared" si="24"/>
        <v>8625795.4669999816</v>
      </c>
      <c r="AT86">
        <f t="shared" si="24"/>
        <v>8690488.9330024794</v>
      </c>
      <c r="AU86">
        <f t="shared" si="24"/>
        <v>8755667.5999999996</v>
      </c>
    </row>
    <row r="87" spans="3:47">
      <c r="D87" t="s">
        <v>8</v>
      </c>
      <c r="E87">
        <v>335.3</v>
      </c>
      <c r="F87">
        <f t="shared" si="23"/>
        <v>20416752.300000001</v>
      </c>
      <c r="G87">
        <f t="shared" si="24"/>
        <v>5274709.572176124</v>
      </c>
      <c r="H87">
        <f t="shared" si="24"/>
        <v>5161144.2517174482</v>
      </c>
      <c r="I87">
        <f t="shared" si="24"/>
        <v>5046727.1913553299</v>
      </c>
      <c r="J87">
        <f t="shared" si="24"/>
        <v>4931452.0030404888</v>
      </c>
      <c r="K87">
        <f t="shared" si="24"/>
        <v>4815312.2508132942</v>
      </c>
      <c r="L87">
        <f t="shared" si="24"/>
        <v>4698301.4504443947</v>
      </c>
      <c r="M87">
        <f t="shared" si="24"/>
        <v>4580413.0690727253</v>
      </c>
      <c r="N87">
        <f t="shared" si="24"/>
        <v>4461640.5248407759</v>
      </c>
      <c r="O87">
        <f t="shared" si="24"/>
        <v>4341977.1865270799</v>
      </c>
      <c r="P87">
        <f t="shared" si="24"/>
        <v>4221416.3731760317</v>
      </c>
      <c r="Q87">
        <f t="shared" si="24"/>
        <v>4099951.3537248517</v>
      </c>
      <c r="R87">
        <f t="shared" si="24"/>
        <v>3977575.3466277895</v>
      </c>
      <c r="S87">
        <f t="shared" si="24"/>
        <v>3854281.5194774996</v>
      </c>
      <c r="T87">
        <f t="shared" si="24"/>
        <v>3730062.98862358</v>
      </c>
      <c r="U87">
        <f t="shared" si="24"/>
        <v>3604912.8187882574</v>
      </c>
      <c r="V87">
        <f t="shared" si="24"/>
        <v>3478824.0226791701</v>
      </c>
      <c r="W87">
        <f t="shared" si="24"/>
        <v>3351789.560599261</v>
      </c>
      <c r="X87">
        <f t="shared" si="24"/>
        <v>3223802.3400537539</v>
      </c>
      <c r="Y87">
        <f t="shared" si="24"/>
        <v>3094855.2153541609</v>
      </c>
      <c r="Z87">
        <f t="shared" si="24"/>
        <v>2964940.9872193183</v>
      </c>
      <c r="AA87">
        <f t="shared" si="24"/>
        <v>2834052.4023734611</v>
      </c>
      <c r="AB87">
        <f t="shared" si="24"/>
        <v>2702182.1531412601</v>
      </c>
      <c r="AC87">
        <f t="shared" si="24"/>
        <v>2569322.8770398232</v>
      </c>
      <c r="AD87">
        <f t="shared" si="24"/>
        <v>2435467.1563676205</v>
      </c>
      <c r="AE87">
        <f t="shared" si="24"/>
        <v>2300607.5177903781</v>
      </c>
      <c r="AF87">
        <f t="shared" si="24"/>
        <v>2164736.4319238053</v>
      </c>
      <c r="AG87">
        <f t="shared" si="24"/>
        <v>2027846.3129132353</v>
      </c>
      <c r="AH87">
        <f t="shared" si="24"/>
        <v>1889929.518010081</v>
      </c>
      <c r="AI87">
        <f t="shared" si="24"/>
        <v>1750978.3471451581</v>
      </c>
      <c r="AJ87">
        <f t="shared" si="24"/>
        <v>1610985.0424987446</v>
      </c>
      <c r="AK87">
        <f t="shared" si="24"/>
        <v>1469941.7880674896</v>
      </c>
      <c r="AL87">
        <f t="shared" si="24"/>
        <v>1327840.7092279929</v>
      </c>
      <c r="AM87">
        <f t="shared" si="24"/>
        <v>1184673.8722972055</v>
      </c>
      <c r="AN87">
        <f t="shared" si="24"/>
        <v>1040433.2840894321</v>
      </c>
      <c r="AO87">
        <f t="shared" si="24"/>
        <v>895110.89147010376</v>
      </c>
      <c r="AP87">
        <f t="shared" si="24"/>
        <v>748698.58090612967</v>
      </c>
      <c r="AQ87">
        <f t="shared" si="24"/>
        <v>601188.17801292706</v>
      </c>
      <c r="AR87">
        <f t="shared" si="24"/>
        <v>452571.44709802186</v>
      </c>
      <c r="AS87">
        <f t="shared" si="24"/>
        <v>302840.09070125752</v>
      </c>
      <c r="AT87">
        <f t="shared" si="24"/>
        <v>151985.74913151652</v>
      </c>
      <c r="AU87">
        <f t="shared" si="24"/>
        <v>0</v>
      </c>
    </row>
    <row r="88" spans="3:47">
      <c r="D88" s="11" t="s">
        <v>46</v>
      </c>
      <c r="E88">
        <v>167.65</v>
      </c>
      <c r="F88">
        <f t="shared" si="23"/>
        <v>0</v>
      </c>
      <c r="G88">
        <f t="shared" si="24"/>
        <v>7571021.3639119379</v>
      </c>
      <c r="H88">
        <f t="shared" si="24"/>
        <v>7627804.0241412763</v>
      </c>
      <c r="I88">
        <f t="shared" si="24"/>
        <v>7685012.5543223359</v>
      </c>
      <c r="J88">
        <f t="shared" si="24"/>
        <v>7742650.148479756</v>
      </c>
      <c r="K88">
        <f t="shared" si="24"/>
        <v>7800720.0245933533</v>
      </c>
      <c r="L88">
        <f t="shared" si="24"/>
        <v>7859225.424777803</v>
      </c>
      <c r="M88">
        <f t="shared" si="24"/>
        <v>7918169.6154636377</v>
      </c>
      <c r="N88">
        <f t="shared" si="24"/>
        <v>7977555.8875796124</v>
      </c>
      <c r="O88">
        <f t="shared" si="24"/>
        <v>8037387.55673646</v>
      </c>
      <c r="P88">
        <f t="shared" si="24"/>
        <v>8097667.963411984</v>
      </c>
      <c r="Q88">
        <f t="shared" si="24"/>
        <v>8158400.4731375743</v>
      </c>
      <c r="R88">
        <f t="shared" si="24"/>
        <v>8219588.4766861051</v>
      </c>
      <c r="S88">
        <f t="shared" si="24"/>
        <v>8281235.3902612505</v>
      </c>
      <c r="T88">
        <f t="shared" si="24"/>
        <v>8343344.6556882104</v>
      </c>
      <c r="U88">
        <f t="shared" si="24"/>
        <v>8405919.7406058721</v>
      </c>
      <c r="V88">
        <f t="shared" si="24"/>
        <v>8468964.138660416</v>
      </c>
      <c r="W88">
        <f t="shared" si="24"/>
        <v>8532481.3697003704</v>
      </c>
      <c r="X88">
        <f t="shared" si="24"/>
        <v>8596474.9799731243</v>
      </c>
      <c r="Y88">
        <f t="shared" si="24"/>
        <v>8660948.5423229206</v>
      </c>
      <c r="Z88">
        <f t="shared" si="24"/>
        <v>8725905.656390341</v>
      </c>
      <c r="AA88">
        <f t="shared" si="24"/>
        <v>8791349.9488132708</v>
      </c>
      <c r="AB88">
        <f t="shared" si="24"/>
        <v>8857285.0734293703</v>
      </c>
      <c r="AC88">
        <f t="shared" si="24"/>
        <v>8923714.7114800885</v>
      </c>
      <c r="AD88">
        <f t="shared" si="24"/>
        <v>8990642.5718161911</v>
      </c>
      <c r="AE88">
        <f t="shared" si="24"/>
        <v>9058072.3911048118</v>
      </c>
      <c r="AF88">
        <f t="shared" si="24"/>
        <v>9126007.934038097</v>
      </c>
      <c r="AG88">
        <f t="shared" si="24"/>
        <v>9194452.9935433827</v>
      </c>
      <c r="AH88">
        <f t="shared" si="24"/>
        <v>9263411.3909949604</v>
      </c>
      <c r="AI88">
        <f t="shared" si="24"/>
        <v>9332886.976427421</v>
      </c>
      <c r="AJ88">
        <f t="shared" si="24"/>
        <v>9402883.6287506279</v>
      </c>
      <c r="AK88">
        <f t="shared" si="24"/>
        <v>9473405.2559662554</v>
      </c>
      <c r="AL88">
        <f t="shared" si="24"/>
        <v>9544455.7953860033</v>
      </c>
      <c r="AM88">
        <f t="shared" si="24"/>
        <v>9616039.2138513979</v>
      </c>
      <c r="AN88">
        <f t="shared" ref="G88:AU95" si="25">$E88*AN53</f>
        <v>9688159.5079552848</v>
      </c>
      <c r="AO88">
        <f t="shared" si="25"/>
        <v>9760820.7042649481</v>
      </c>
      <c r="AP88">
        <f t="shared" si="25"/>
        <v>9834026.8595469352</v>
      </c>
      <c r="AQ88">
        <f t="shared" si="25"/>
        <v>9907782.0609935373</v>
      </c>
      <c r="AR88">
        <f t="shared" si="25"/>
        <v>9982090.4264509901</v>
      </c>
      <c r="AS88">
        <f t="shared" si="25"/>
        <v>10056956.104649372</v>
      </c>
      <c r="AT88">
        <f t="shared" si="25"/>
        <v>10132383.275434243</v>
      </c>
      <c r="AU88">
        <f t="shared" si="25"/>
        <v>10208376.15</v>
      </c>
    </row>
    <row r="89" spans="3:47">
      <c r="C89" t="s">
        <v>1</v>
      </c>
      <c r="D89" t="s">
        <v>9</v>
      </c>
      <c r="E89">
        <v>296.5</v>
      </c>
      <c r="F89">
        <f t="shared" si="23"/>
        <v>10570818</v>
      </c>
      <c r="G89">
        <f t="shared" si="25"/>
        <v>2730992.3768008724</v>
      </c>
      <c r="H89">
        <f t="shared" si="25"/>
        <v>2672193.6846268801</v>
      </c>
      <c r="I89">
        <f t="shared" si="25"/>
        <v>2612954.0022615814</v>
      </c>
      <c r="J89">
        <f t="shared" si="25"/>
        <v>2553270.0222785403</v>
      </c>
      <c r="K89">
        <f t="shared" si="25"/>
        <v>2493138.4124456313</v>
      </c>
      <c r="L89">
        <f t="shared" si="25"/>
        <v>2432555.8155389735</v>
      </c>
      <c r="M89">
        <f t="shared" si="25"/>
        <v>2371518.849155514</v>
      </c>
      <c r="N89">
        <f t="shared" si="25"/>
        <v>2310024.1055241828</v>
      </c>
      <c r="O89">
        <f t="shared" si="25"/>
        <v>2248068.1513156132</v>
      </c>
      <c r="P89">
        <f t="shared" si="25"/>
        <v>2185647.5274504805</v>
      </c>
      <c r="Q89">
        <f t="shared" si="25"/>
        <v>2122758.7489063586</v>
      </c>
      <c r="R89">
        <f t="shared" si="25"/>
        <v>2059398.3045231579</v>
      </c>
      <c r="S89">
        <f t="shared" si="25"/>
        <v>1995562.6568070808</v>
      </c>
      <c r="T89">
        <f t="shared" si="25"/>
        <v>1931248.2417331343</v>
      </c>
      <c r="U89">
        <f t="shared" si="25"/>
        <v>1866451.4685461323</v>
      </c>
      <c r="V89">
        <f t="shared" si="25"/>
        <v>1801168.7195602295</v>
      </c>
      <c r="W89">
        <f t="shared" si="25"/>
        <v>1735396.3499569295</v>
      </c>
      <c r="X89">
        <f t="shared" si="25"/>
        <v>1669130.687581606</v>
      </c>
      <c r="Y89">
        <f t="shared" si="25"/>
        <v>1602368.0327384686</v>
      </c>
      <c r="Z89">
        <f t="shared" si="25"/>
        <v>1535104.6579840078</v>
      </c>
      <c r="AA89">
        <f t="shared" si="25"/>
        <v>1467336.8079188871</v>
      </c>
      <c r="AB89">
        <f t="shared" si="25"/>
        <v>1399060.6989782795</v>
      </c>
      <c r="AC89">
        <f t="shared" si="25"/>
        <v>1330272.5192206176</v>
      </c>
      <c r="AD89">
        <f t="shared" si="25"/>
        <v>1260968.4281147718</v>
      </c>
      <c r="AE89">
        <f t="shared" si="25"/>
        <v>1191144.5563256326</v>
      </c>
      <c r="AF89">
        <f t="shared" si="25"/>
        <v>1120797.005498074</v>
      </c>
      <c r="AG89">
        <f t="shared" si="25"/>
        <v>1049921.8480393107</v>
      </c>
      <c r="AH89">
        <f t="shared" si="25"/>
        <v>978515.12689960387</v>
      </c>
      <c r="AI89">
        <f t="shared" si="25"/>
        <v>906572.85535135155</v>
      </c>
      <c r="AJ89">
        <f t="shared" si="25"/>
        <v>834091.01676648529</v>
      </c>
      <c r="AK89">
        <f t="shared" si="25"/>
        <v>761065.56439223501</v>
      </c>
      <c r="AL89">
        <f t="shared" si="25"/>
        <v>687492.42112517741</v>
      </c>
      <c r="AM89">
        <f t="shared" si="25"/>
        <v>613367.4792836163</v>
      </c>
      <c r="AN89">
        <f t="shared" si="25"/>
        <v>538686.60037824407</v>
      </c>
      <c r="AO89">
        <f t="shared" si="25"/>
        <v>463445.61488107935</v>
      </c>
      <c r="AP89">
        <f t="shared" si="25"/>
        <v>387640.32199268823</v>
      </c>
      <c r="AQ89">
        <f t="shared" si="25"/>
        <v>311266.48940763331</v>
      </c>
      <c r="AR89">
        <f t="shared" si="25"/>
        <v>234319.85307818904</v>
      </c>
      <c r="AS89">
        <f t="shared" si="25"/>
        <v>156796.11697627688</v>
      </c>
      <c r="AT89">
        <f t="shared" si="25"/>
        <v>78690.952853599214</v>
      </c>
      <c r="AU89">
        <f t="shared" si="25"/>
        <v>0</v>
      </c>
    </row>
    <row r="90" spans="3:47">
      <c r="D90" s="11" t="s">
        <v>45</v>
      </c>
      <c r="E90">
        <v>252.02500000000001</v>
      </c>
      <c r="F90">
        <f t="shared" si="23"/>
        <v>0</v>
      </c>
      <c r="G90">
        <f t="shared" si="25"/>
        <v>6663851.7797192587</v>
      </c>
      <c r="H90">
        <f t="shared" si="25"/>
        <v>6713830.6680671517</v>
      </c>
      <c r="I90">
        <f t="shared" si="25"/>
        <v>6764184.3980776556</v>
      </c>
      <c r="J90">
        <f t="shared" si="25"/>
        <v>6814915.781063241</v>
      </c>
      <c r="K90">
        <f t="shared" si="25"/>
        <v>6866027.6494212141</v>
      </c>
      <c r="L90">
        <f t="shared" si="25"/>
        <v>6917522.8567918725</v>
      </c>
      <c r="M90">
        <f t="shared" si="25"/>
        <v>6969404.278217813</v>
      </c>
      <c r="N90">
        <f t="shared" si="25"/>
        <v>7021674.8103044452</v>
      </c>
      <c r="O90">
        <f t="shared" si="25"/>
        <v>7074337.3713817289</v>
      </c>
      <c r="P90">
        <f t="shared" si="25"/>
        <v>7127394.901667092</v>
      </c>
      <c r="Q90">
        <f t="shared" si="25"/>
        <v>7180850.3634295957</v>
      </c>
      <c r="R90">
        <f t="shared" si="25"/>
        <v>7234706.7411553161</v>
      </c>
      <c r="S90">
        <f t="shared" si="25"/>
        <v>7288967.0417139819</v>
      </c>
      <c r="T90">
        <f t="shared" si="25"/>
        <v>7343634.2945268359</v>
      </c>
      <c r="U90">
        <f t="shared" si="25"/>
        <v>7398711.5517357877</v>
      </c>
      <c r="V90">
        <f t="shared" si="25"/>
        <v>7454201.8883738052</v>
      </c>
      <c r="W90">
        <f t="shared" si="25"/>
        <v>7510108.4025366101</v>
      </c>
      <c r="X90">
        <f t="shared" si="25"/>
        <v>7566434.2155556353</v>
      </c>
      <c r="Y90">
        <f t="shared" si="25"/>
        <v>7623182.4721723022</v>
      </c>
      <c r="Z90">
        <f t="shared" si="25"/>
        <v>7680356.3407135932</v>
      </c>
      <c r="AA90">
        <f t="shared" si="25"/>
        <v>7737959.0132689457</v>
      </c>
      <c r="AB90">
        <f t="shared" si="25"/>
        <v>7795993.705868463</v>
      </c>
      <c r="AC90">
        <f t="shared" si="25"/>
        <v>7854463.6586624747</v>
      </c>
      <c r="AD90">
        <f t="shared" si="25"/>
        <v>7913372.1361024445</v>
      </c>
      <c r="AE90">
        <f t="shared" si="25"/>
        <v>7972722.4271232123</v>
      </c>
      <c r="AF90">
        <f t="shared" si="25"/>
        <v>8032517.8453266369</v>
      </c>
      <c r="AG90">
        <f t="shared" si="25"/>
        <v>8092761.729166586</v>
      </c>
      <c r="AH90">
        <f t="shared" si="25"/>
        <v>8153457.4421353368</v>
      </c>
      <c r="AI90">
        <f t="shared" si="25"/>
        <v>8214608.3729513511</v>
      </c>
      <c r="AJ90">
        <f t="shared" si="25"/>
        <v>8276217.9357484877</v>
      </c>
      <c r="AK90">
        <f t="shared" si="25"/>
        <v>8338289.5702666007</v>
      </c>
      <c r="AL90">
        <f t="shared" si="25"/>
        <v>8400826.7420435995</v>
      </c>
      <c r="AM90">
        <f t="shared" si="25"/>
        <v>8463832.9426089264</v>
      </c>
      <c r="AN90">
        <f t="shared" si="25"/>
        <v>8527311.689678492</v>
      </c>
      <c r="AO90">
        <f t="shared" si="25"/>
        <v>8591266.5273510832</v>
      </c>
      <c r="AP90">
        <f t="shared" si="25"/>
        <v>8655701.0263062157</v>
      </c>
      <c r="AQ90">
        <f t="shared" si="25"/>
        <v>8720618.7840035111</v>
      </c>
      <c r="AR90">
        <f t="shared" si="25"/>
        <v>8786023.4248835389</v>
      </c>
      <c r="AS90">
        <f t="shared" si="25"/>
        <v>8851918.6005701646</v>
      </c>
      <c r="AT90">
        <f t="shared" si="25"/>
        <v>8918307.9900744408</v>
      </c>
      <c r="AU90">
        <f t="shared" si="25"/>
        <v>8985195.3000000007</v>
      </c>
    </row>
    <row r="91" spans="3:47">
      <c r="D91" t="s">
        <v>10</v>
      </c>
      <c r="E91">
        <v>172.8</v>
      </c>
      <c r="F91">
        <f t="shared" si="23"/>
        <v>981849.60000000009</v>
      </c>
      <c r="G91">
        <f t="shared" si="25"/>
        <v>981849.60000000009</v>
      </c>
      <c r="H91">
        <f t="shared" si="25"/>
        <v>981849.60000000009</v>
      </c>
      <c r="I91">
        <f t="shared" si="25"/>
        <v>981849.60000000009</v>
      </c>
      <c r="J91">
        <f t="shared" si="25"/>
        <v>981849.60000000009</v>
      </c>
      <c r="K91">
        <f t="shared" si="25"/>
        <v>981849.60000000009</v>
      </c>
      <c r="L91">
        <f t="shared" si="25"/>
        <v>981849.60000000009</v>
      </c>
      <c r="M91">
        <f t="shared" si="25"/>
        <v>981849.60000000009</v>
      </c>
      <c r="N91">
        <f t="shared" si="25"/>
        <v>981849.60000000009</v>
      </c>
      <c r="O91">
        <f t="shared" si="25"/>
        <v>981849.60000000009</v>
      </c>
      <c r="P91">
        <f t="shared" si="25"/>
        <v>981849.60000000009</v>
      </c>
      <c r="Q91">
        <f t="shared" si="25"/>
        <v>981849.60000000009</v>
      </c>
      <c r="R91">
        <f t="shared" si="25"/>
        <v>981849.60000000009</v>
      </c>
      <c r="S91">
        <f t="shared" si="25"/>
        <v>981849.60000000009</v>
      </c>
      <c r="T91">
        <f t="shared" si="25"/>
        <v>981849.60000000009</v>
      </c>
      <c r="U91">
        <f t="shared" si="25"/>
        <v>981849.60000000009</v>
      </c>
      <c r="V91">
        <f t="shared" si="25"/>
        <v>981849.60000000009</v>
      </c>
      <c r="W91">
        <f t="shared" si="25"/>
        <v>981849.60000000009</v>
      </c>
      <c r="X91">
        <f t="shared" si="25"/>
        <v>981849.60000000009</v>
      </c>
      <c r="Y91">
        <f t="shared" si="25"/>
        <v>981849.60000000009</v>
      </c>
      <c r="Z91">
        <f t="shared" si="25"/>
        <v>981849.60000000009</v>
      </c>
      <c r="AA91">
        <f t="shared" si="25"/>
        <v>981849.60000000009</v>
      </c>
      <c r="AB91">
        <f t="shared" si="25"/>
        <v>981849.60000000009</v>
      </c>
      <c r="AC91">
        <f t="shared" si="25"/>
        <v>981849.60000000009</v>
      </c>
      <c r="AD91">
        <f t="shared" si="25"/>
        <v>981849.60000000009</v>
      </c>
      <c r="AE91">
        <f t="shared" si="25"/>
        <v>981849.60000000009</v>
      </c>
      <c r="AF91">
        <f t="shared" si="25"/>
        <v>981849.60000000009</v>
      </c>
      <c r="AG91">
        <f t="shared" si="25"/>
        <v>981849.60000000009</v>
      </c>
      <c r="AH91">
        <f t="shared" si="25"/>
        <v>981849.60000000009</v>
      </c>
      <c r="AI91">
        <f t="shared" si="25"/>
        <v>981849.60000000009</v>
      </c>
      <c r="AJ91">
        <f t="shared" si="25"/>
        <v>981849.60000000009</v>
      </c>
      <c r="AK91">
        <f t="shared" si="25"/>
        <v>981849.60000000009</v>
      </c>
      <c r="AL91">
        <f t="shared" si="25"/>
        <v>981849.60000000009</v>
      </c>
      <c r="AM91">
        <f t="shared" si="25"/>
        <v>981849.60000000009</v>
      </c>
      <c r="AN91">
        <f t="shared" si="25"/>
        <v>981849.60000000009</v>
      </c>
      <c r="AO91">
        <f t="shared" si="25"/>
        <v>981849.60000000009</v>
      </c>
      <c r="AP91">
        <f t="shared" si="25"/>
        <v>981849.60000000009</v>
      </c>
      <c r="AQ91">
        <f t="shared" si="25"/>
        <v>981849.60000000009</v>
      </c>
      <c r="AR91">
        <f t="shared" si="25"/>
        <v>981849.60000000009</v>
      </c>
      <c r="AS91">
        <f t="shared" si="25"/>
        <v>981849.60000000009</v>
      </c>
      <c r="AT91">
        <f t="shared" si="25"/>
        <v>981849.60000000009</v>
      </c>
      <c r="AU91">
        <f t="shared" si="25"/>
        <v>981849.60000000009</v>
      </c>
    </row>
    <row r="92" spans="3:47">
      <c r="D92" t="s">
        <v>11</v>
      </c>
      <c r="E92">
        <v>149.69999999999999</v>
      </c>
      <c r="F92">
        <f t="shared" si="23"/>
        <v>425896.49999999994</v>
      </c>
      <c r="G92">
        <f t="shared" si="25"/>
        <v>795286.48949999991</v>
      </c>
      <c r="H92">
        <f t="shared" si="25"/>
        <v>1167446.9039212498</v>
      </c>
      <c r="I92">
        <f t="shared" si="25"/>
        <v>1542398.521450659</v>
      </c>
      <c r="J92">
        <f t="shared" si="25"/>
        <v>1920162.276111539</v>
      </c>
      <c r="K92">
        <f t="shared" si="25"/>
        <v>2300759.2589323753</v>
      </c>
      <c r="L92">
        <f t="shared" si="25"/>
        <v>2684210.7191243684</v>
      </c>
      <c r="M92">
        <f t="shared" si="25"/>
        <v>3070538.0652678013</v>
      </c>
      <c r="N92">
        <f t="shared" si="25"/>
        <v>3459762.8665073104</v>
      </c>
      <c r="O92">
        <f t="shared" si="25"/>
        <v>3851906.8537561153</v>
      </c>
      <c r="P92">
        <f t="shared" si="25"/>
        <v>4246991.9209092855</v>
      </c>
      <c r="Q92">
        <f t="shared" si="25"/>
        <v>4246991.9209092855</v>
      </c>
      <c r="R92">
        <f t="shared" si="25"/>
        <v>4246991.9209092855</v>
      </c>
      <c r="S92">
        <f t="shared" si="25"/>
        <v>4246991.9209092855</v>
      </c>
      <c r="T92">
        <f t="shared" si="25"/>
        <v>4246991.9209092855</v>
      </c>
      <c r="U92">
        <f t="shared" si="25"/>
        <v>4246991.9209092855</v>
      </c>
      <c r="V92">
        <f t="shared" si="25"/>
        <v>4246991.9209092855</v>
      </c>
      <c r="W92">
        <f t="shared" si="25"/>
        <v>4246991.9209092855</v>
      </c>
      <c r="X92">
        <f t="shared" si="25"/>
        <v>4246991.9209092855</v>
      </c>
      <c r="Y92">
        <f t="shared" si="25"/>
        <v>4246991.9209092855</v>
      </c>
      <c r="Z92">
        <f t="shared" si="25"/>
        <v>4246991.9209092855</v>
      </c>
      <c r="AA92">
        <f t="shared" si="25"/>
        <v>4246991.9209092855</v>
      </c>
      <c r="AB92">
        <f t="shared" si="25"/>
        <v>4246991.9209092855</v>
      </c>
      <c r="AC92">
        <f t="shared" si="25"/>
        <v>4246991.9209092855</v>
      </c>
      <c r="AD92">
        <f t="shared" si="25"/>
        <v>4246991.9209092855</v>
      </c>
      <c r="AE92">
        <f t="shared" si="25"/>
        <v>4246991.9209092855</v>
      </c>
      <c r="AF92">
        <f t="shared" si="25"/>
        <v>4246991.9209092855</v>
      </c>
      <c r="AG92">
        <f t="shared" si="25"/>
        <v>4246991.9209092855</v>
      </c>
      <c r="AH92">
        <f t="shared" si="25"/>
        <v>4246991.9209092855</v>
      </c>
      <c r="AI92">
        <f t="shared" si="25"/>
        <v>4246991.9209092855</v>
      </c>
      <c r="AJ92">
        <f t="shared" si="25"/>
        <v>4246991.9209092855</v>
      </c>
      <c r="AK92">
        <f t="shared" si="25"/>
        <v>4246991.9209092855</v>
      </c>
      <c r="AL92">
        <f t="shared" si="25"/>
        <v>4246991.9209092855</v>
      </c>
      <c r="AM92">
        <f t="shared" si="25"/>
        <v>4246991.9209092855</v>
      </c>
      <c r="AN92">
        <f t="shared" si="25"/>
        <v>4246991.9209092855</v>
      </c>
      <c r="AO92">
        <f t="shared" si="25"/>
        <v>4246991.9209092855</v>
      </c>
      <c r="AP92">
        <f t="shared" si="25"/>
        <v>4246991.9209092855</v>
      </c>
      <c r="AQ92">
        <f t="shared" si="25"/>
        <v>4246991.9209092855</v>
      </c>
      <c r="AR92">
        <f t="shared" si="25"/>
        <v>4246991.9209092855</v>
      </c>
      <c r="AS92">
        <f t="shared" si="25"/>
        <v>4246991.9209092855</v>
      </c>
      <c r="AT92">
        <f t="shared" si="25"/>
        <v>4246991.9209092855</v>
      </c>
      <c r="AU92">
        <f t="shared" si="25"/>
        <v>4246991.9209092855</v>
      </c>
    </row>
    <row r="93" spans="3:47">
      <c r="D93" t="s">
        <v>12</v>
      </c>
      <c r="E93">
        <v>15</v>
      </c>
      <c r="F93">
        <f t="shared" si="23"/>
        <v>0</v>
      </c>
      <c r="G93">
        <f t="shared" si="25"/>
        <v>0</v>
      </c>
      <c r="H93">
        <f t="shared" si="25"/>
        <v>0</v>
      </c>
      <c r="I93">
        <f t="shared" si="25"/>
        <v>0</v>
      </c>
      <c r="J93">
        <f t="shared" si="25"/>
        <v>0</v>
      </c>
      <c r="K93">
        <f t="shared" si="25"/>
        <v>0</v>
      </c>
      <c r="L93">
        <f t="shared" si="25"/>
        <v>0</v>
      </c>
      <c r="M93">
        <f t="shared" si="25"/>
        <v>0</v>
      </c>
      <c r="N93">
        <f t="shared" si="25"/>
        <v>0</v>
      </c>
      <c r="O93">
        <f t="shared" si="25"/>
        <v>0</v>
      </c>
      <c r="P93">
        <f t="shared" si="25"/>
        <v>0</v>
      </c>
      <c r="Q93">
        <f t="shared" si="25"/>
        <v>39884.589695072107</v>
      </c>
      <c r="R93">
        <f t="shared" si="25"/>
        <v>80068.313812857261</v>
      </c>
      <c r="S93">
        <f t="shared" si="25"/>
        <v>120553.41586152579</v>
      </c>
      <c r="T93">
        <f t="shared" si="25"/>
        <v>161342.15617555933</v>
      </c>
      <c r="U93">
        <f t="shared" si="25"/>
        <v>202436.81204194811</v>
      </c>
      <c r="V93">
        <f t="shared" si="25"/>
        <v>243839.67782733485</v>
      </c>
      <c r="W93">
        <f t="shared" si="25"/>
        <v>285553.06510611193</v>
      </c>
      <c r="X93">
        <f t="shared" si="25"/>
        <v>327579.3027894799</v>
      </c>
      <c r="Y93">
        <f t="shared" si="25"/>
        <v>369920.7372554731</v>
      </c>
      <c r="Z93">
        <f t="shared" si="25"/>
        <v>412579.73247996124</v>
      </c>
      <c r="AA93">
        <f t="shared" si="25"/>
        <v>455558.67016863305</v>
      </c>
      <c r="AB93">
        <f t="shared" si="25"/>
        <v>498859.9498899699</v>
      </c>
      <c r="AC93">
        <f t="shared" si="25"/>
        <v>542485.98920921667</v>
      </c>
      <c r="AD93">
        <f t="shared" si="25"/>
        <v>586439.22382335796</v>
      </c>
      <c r="AE93">
        <f t="shared" si="25"/>
        <v>630722.10769710515</v>
      </c>
      <c r="AF93">
        <f t="shared" si="25"/>
        <v>675337.11319990549</v>
      </c>
      <c r="AG93">
        <f t="shared" si="25"/>
        <v>720286.73124397697</v>
      </c>
      <c r="AH93">
        <f t="shared" si="25"/>
        <v>765573.4714233788</v>
      </c>
      <c r="AI93">
        <f t="shared" si="25"/>
        <v>811199.86215412628</v>
      </c>
      <c r="AJ93">
        <f t="shared" si="25"/>
        <v>857168.45081535424</v>
      </c>
      <c r="AK93">
        <f t="shared" si="25"/>
        <v>903481.80389154155</v>
      </c>
      <c r="AL93">
        <f t="shared" si="25"/>
        <v>950142.50711580028</v>
      </c>
      <c r="AM93">
        <f t="shared" si="25"/>
        <v>997153.16561424092</v>
      </c>
      <c r="AN93">
        <f t="shared" si="25"/>
        <v>1044516.4040514199</v>
      </c>
      <c r="AO93">
        <f t="shared" si="25"/>
        <v>1092234.8667768778</v>
      </c>
      <c r="AP93">
        <f t="shared" si="25"/>
        <v>1140311.2179727764</v>
      </c>
      <c r="AQ93">
        <f t="shared" si="25"/>
        <v>1188748.1418026444</v>
      </c>
      <c r="AR93">
        <f t="shared" si="25"/>
        <v>1237548.3425612361</v>
      </c>
      <c r="AS93">
        <f t="shared" si="25"/>
        <v>1286714.5448255173</v>
      </c>
      <c r="AT93">
        <f t="shared" si="25"/>
        <v>1336249.4936067809</v>
      </c>
      <c r="AU93">
        <f t="shared" si="25"/>
        <v>1386155.9545039039</v>
      </c>
    </row>
    <row r="94" spans="3:47">
      <c r="D94" t="s">
        <v>7</v>
      </c>
      <c r="E94">
        <v>311.3</v>
      </c>
      <c r="F94">
        <f t="shared" si="23"/>
        <v>64896711</v>
      </c>
      <c r="G94">
        <f t="shared" si="25"/>
        <v>16766197.565831641</v>
      </c>
      <c r="H94">
        <f t="shared" si="25"/>
        <v>16405218.715075381</v>
      </c>
      <c r="I94">
        <f t="shared" si="25"/>
        <v>16041532.522938447</v>
      </c>
      <c r="J94">
        <f t="shared" si="25"/>
        <v>15675118.684360474</v>
      </c>
      <c r="K94">
        <f t="shared" si="25"/>
        <v>15305956.74199318</v>
      </c>
      <c r="L94">
        <f t="shared" si="25"/>
        <v>14934026.08505813</v>
      </c>
      <c r="M94">
        <f t="shared" si="25"/>
        <v>14559305.948196059</v>
      </c>
      <c r="N94">
        <f t="shared" si="25"/>
        <v>14181775.410307543</v>
      </c>
      <c r="O94">
        <f t="shared" si="25"/>
        <v>13801413.393384844</v>
      </c>
      <c r="P94">
        <f t="shared" si="25"/>
        <v>13418198.661335234</v>
      </c>
      <c r="Q94">
        <f t="shared" si="25"/>
        <v>13032109.818795241</v>
      </c>
      <c r="R94">
        <f t="shared" si="25"/>
        <v>12643125.309936218</v>
      </c>
      <c r="S94">
        <f t="shared" si="25"/>
        <v>12251223.417260736</v>
      </c>
      <c r="T94">
        <f t="shared" si="25"/>
        <v>11856382.26039019</v>
      </c>
      <c r="U94">
        <f t="shared" si="25"/>
        <v>11458579.794843113</v>
      </c>
      <c r="V94">
        <f t="shared" si="25"/>
        <v>11057793.810804449</v>
      </c>
      <c r="W94">
        <f t="shared" si="25"/>
        <v>10654001.93188547</v>
      </c>
      <c r="X94">
        <f t="shared" si="25"/>
        <v>10247181.613874607</v>
      </c>
      <c r="Y94">
        <f t="shared" si="25"/>
        <v>9837310.1434786711</v>
      </c>
      <c r="Z94">
        <f t="shared" si="25"/>
        <v>9424364.6370547693</v>
      </c>
      <c r="AA94">
        <f t="shared" si="25"/>
        <v>9008322.039332673</v>
      </c>
      <c r="AB94">
        <f t="shared" si="25"/>
        <v>8589159.1221276708</v>
      </c>
      <c r="AC94">
        <f t="shared" si="25"/>
        <v>8166852.4830436353</v>
      </c>
      <c r="AD94">
        <f t="shared" si="25"/>
        <v>7741378.5441664532</v>
      </c>
      <c r="AE94">
        <f t="shared" si="25"/>
        <v>7312713.5507477047</v>
      </c>
      <c r="AF94">
        <f t="shared" si="25"/>
        <v>6880833.5698783053</v>
      </c>
      <c r="AG94">
        <f t="shared" si="25"/>
        <v>6445714.4891524035</v>
      </c>
      <c r="AH94">
        <f t="shared" si="25"/>
        <v>6007332.0153210377</v>
      </c>
      <c r="AI94">
        <f t="shared" si="25"/>
        <v>5565661.6729359459</v>
      </c>
      <c r="AJ94">
        <f t="shared" si="25"/>
        <v>5120678.802982958</v>
      </c>
      <c r="AK94">
        <f t="shared" si="25"/>
        <v>4672358.5615053447</v>
      </c>
      <c r="AL94">
        <f t="shared" si="25"/>
        <v>4220675.918216629</v>
      </c>
      <c r="AM94">
        <f t="shared" si="25"/>
        <v>3765605.6551032574</v>
      </c>
      <c r="AN94">
        <f t="shared" si="25"/>
        <v>3307122.3650165275</v>
      </c>
      <c r="AO94">
        <f t="shared" si="25"/>
        <v>2845200.4502541553</v>
      </c>
      <c r="AP94">
        <f t="shared" si="25"/>
        <v>2379814.1211310658</v>
      </c>
      <c r="AQ94">
        <f t="shared" si="25"/>
        <v>1910937.3945395488</v>
      </c>
      <c r="AR94">
        <f t="shared" si="25"/>
        <v>1438544.0924985849</v>
      </c>
      <c r="AS94">
        <f t="shared" si="25"/>
        <v>962607.84069232817</v>
      </c>
      <c r="AT94">
        <f t="shared" si="25"/>
        <v>483102.0669975183</v>
      </c>
      <c r="AU94">
        <f t="shared" si="25"/>
        <v>0</v>
      </c>
    </row>
    <row r="95" spans="3:47">
      <c r="D95" s="11" t="s">
        <v>47</v>
      </c>
      <c r="E95">
        <v>31.130000000000003</v>
      </c>
      <c r="F95">
        <f t="shared" si="23"/>
        <v>0</v>
      </c>
      <c r="G95">
        <f t="shared" si="25"/>
        <v>4813051.3434168361</v>
      </c>
      <c r="H95">
        <f t="shared" ref="G95:AU101" si="26">$E95*H60</f>
        <v>4849149.2284924621</v>
      </c>
      <c r="I95">
        <f t="shared" si="26"/>
        <v>4885517.8477061559</v>
      </c>
      <c r="J95">
        <f t="shared" si="26"/>
        <v>4922159.2315639528</v>
      </c>
      <c r="K95">
        <f t="shared" si="26"/>
        <v>4959075.425800682</v>
      </c>
      <c r="L95">
        <f t="shared" si="26"/>
        <v>4996268.4914941872</v>
      </c>
      <c r="M95">
        <f t="shared" si="26"/>
        <v>5033740.5051803943</v>
      </c>
      <c r="N95">
        <f t="shared" si="26"/>
        <v>5071493.5589692462</v>
      </c>
      <c r="O95">
        <f t="shared" si="26"/>
        <v>5109529.7606615163</v>
      </c>
      <c r="P95">
        <f t="shared" si="26"/>
        <v>5147851.2338664774</v>
      </c>
      <c r="Q95">
        <f t="shared" si="26"/>
        <v>5186460.1181204766</v>
      </c>
      <c r="R95">
        <f t="shared" si="26"/>
        <v>5225358.5690063788</v>
      </c>
      <c r="S95">
        <f t="shared" si="26"/>
        <v>5264548.7582739266</v>
      </c>
      <c r="T95">
        <f t="shared" si="26"/>
        <v>5304032.8739609811</v>
      </c>
      <c r="U95">
        <f t="shared" si="26"/>
        <v>5343813.1205156893</v>
      </c>
      <c r="V95">
        <f t="shared" si="26"/>
        <v>5383891.7189195557</v>
      </c>
      <c r="W95">
        <f t="shared" si="26"/>
        <v>5424270.9068114534</v>
      </c>
      <c r="X95">
        <f t="shared" si="26"/>
        <v>5464952.9386125393</v>
      </c>
      <c r="Y95">
        <f t="shared" si="26"/>
        <v>5505940.0856521334</v>
      </c>
      <c r="Z95">
        <f t="shared" si="26"/>
        <v>5547234.6362945233</v>
      </c>
      <c r="AA95">
        <f t="shared" si="26"/>
        <v>5588838.8960667336</v>
      </c>
      <c r="AB95">
        <f t="shared" si="26"/>
        <v>5630755.1877872339</v>
      </c>
      <c r="AC95">
        <f t="shared" si="26"/>
        <v>5672985.8516956372</v>
      </c>
      <c r="AD95">
        <f t="shared" si="26"/>
        <v>5715533.2455833554</v>
      </c>
      <c r="AE95">
        <f t="shared" si="26"/>
        <v>5758399.7449252298</v>
      </c>
      <c r="AF95">
        <f t="shared" si="26"/>
        <v>5801587.7430121703</v>
      </c>
      <c r="AG95">
        <f t="shared" si="26"/>
        <v>5845099.6510847602</v>
      </c>
      <c r="AH95">
        <f t="shared" si="26"/>
        <v>5888937.8984678965</v>
      </c>
      <c r="AI95">
        <f t="shared" si="26"/>
        <v>5933104.9327064063</v>
      </c>
      <c r="AJ95">
        <f t="shared" si="26"/>
        <v>5977603.2197017046</v>
      </c>
      <c r="AK95">
        <f t="shared" si="26"/>
        <v>6022435.2438494656</v>
      </c>
      <c r="AL95">
        <f t="shared" si="26"/>
        <v>6067603.5081783375</v>
      </c>
      <c r="AM95">
        <f t="shared" si="26"/>
        <v>6113110.5344896745</v>
      </c>
      <c r="AN95">
        <f t="shared" si="26"/>
        <v>6158958.8634983478</v>
      </c>
      <c r="AO95">
        <f t="shared" si="26"/>
        <v>6205151.0549745848</v>
      </c>
      <c r="AP95">
        <f t="shared" si="26"/>
        <v>6251689.6878868937</v>
      </c>
      <c r="AQ95">
        <f t="shared" si="26"/>
        <v>6298577.3605460459</v>
      </c>
      <c r="AR95">
        <f t="shared" si="26"/>
        <v>6345816.6907501416</v>
      </c>
      <c r="AS95">
        <f t="shared" si="26"/>
        <v>6393410.3159307679</v>
      </c>
      <c r="AT95">
        <f t="shared" si="26"/>
        <v>6441360.8933002483</v>
      </c>
      <c r="AU95">
        <f t="shared" si="26"/>
        <v>6489671.1000000015</v>
      </c>
    </row>
    <row r="96" spans="3:47">
      <c r="D96" t="s">
        <v>8</v>
      </c>
      <c r="E96">
        <v>252</v>
      </c>
      <c r="F96">
        <f t="shared" si="23"/>
        <v>9932580</v>
      </c>
      <c r="G96">
        <f t="shared" si="26"/>
        <v>2566102.2885802039</v>
      </c>
      <c r="H96">
        <f t="shared" si="26"/>
        <v>2510853.7057445562</v>
      </c>
      <c r="I96">
        <f t="shared" si="26"/>
        <v>2455190.7585376403</v>
      </c>
      <c r="J96">
        <f t="shared" si="26"/>
        <v>2399110.3392266706</v>
      </c>
      <c r="K96">
        <f t="shared" si="26"/>
        <v>2342609.3167708707</v>
      </c>
      <c r="L96">
        <f t="shared" si="26"/>
        <v>2285684.536646653</v>
      </c>
      <c r="M96">
        <f t="shared" si="26"/>
        <v>2228332.820671502</v>
      </c>
      <c r="N96">
        <f t="shared" si="26"/>
        <v>2170550.96682654</v>
      </c>
      <c r="O96">
        <f t="shared" si="26"/>
        <v>2112335.7490777387</v>
      </c>
      <c r="P96">
        <f t="shared" si="26"/>
        <v>2053683.9171958216</v>
      </c>
      <c r="Q96">
        <f t="shared" si="26"/>
        <v>1994592.1965747897</v>
      </c>
      <c r="R96">
        <f t="shared" si="26"/>
        <v>1935057.2880491018</v>
      </c>
      <c r="S96">
        <f t="shared" si="26"/>
        <v>1875075.8677094693</v>
      </c>
      <c r="T96">
        <f t="shared" si="26"/>
        <v>1814644.5867172915</v>
      </c>
      <c r="U96">
        <f t="shared" si="26"/>
        <v>1753760.0711176703</v>
      </c>
      <c r="V96">
        <f t="shared" si="26"/>
        <v>1692418.9216510542</v>
      </c>
      <c r="W96">
        <f t="shared" si="26"/>
        <v>1630617.7135634355</v>
      </c>
      <c r="X96">
        <f t="shared" si="26"/>
        <v>1568352.9964151613</v>
      </c>
      <c r="Y96">
        <f t="shared" si="26"/>
        <v>1505621.2938882757</v>
      </c>
      <c r="Z96">
        <f t="shared" si="26"/>
        <v>1442419.1035924382</v>
      </c>
      <c r="AA96">
        <f t="shared" si="26"/>
        <v>1378742.896869381</v>
      </c>
      <c r="AB96">
        <f t="shared" si="26"/>
        <v>1314589.1185959007</v>
      </c>
      <c r="AC96">
        <f t="shared" si="26"/>
        <v>1249954.1869853719</v>
      </c>
      <c r="AD96">
        <f t="shared" si="26"/>
        <v>1184834.4933877611</v>
      </c>
      <c r="AE96">
        <f t="shared" si="26"/>
        <v>1119226.4020881692</v>
      </c>
      <c r="AF96">
        <f t="shared" si="26"/>
        <v>1053126.2501038292</v>
      </c>
      <c r="AG96">
        <f t="shared" si="26"/>
        <v>986530.34697960922</v>
      </c>
      <c r="AH96">
        <f t="shared" si="26"/>
        <v>919434.97458195477</v>
      </c>
      <c r="AI96">
        <f t="shared" si="26"/>
        <v>851836.38689132081</v>
      </c>
      <c r="AJ96">
        <f t="shared" si="26"/>
        <v>783730.80979300453</v>
      </c>
      <c r="AK96">
        <f t="shared" si="26"/>
        <v>715114.44086645381</v>
      </c>
      <c r="AL96">
        <f t="shared" si="26"/>
        <v>645983.44917295186</v>
      </c>
      <c r="AM96">
        <f t="shared" si="26"/>
        <v>576333.97504174919</v>
      </c>
      <c r="AN96">
        <f t="shared" si="26"/>
        <v>506162.12985456246</v>
      </c>
      <c r="AO96">
        <f t="shared" si="26"/>
        <v>435463.9958284715</v>
      </c>
      <c r="AP96">
        <f t="shared" si="26"/>
        <v>364235.62579718418</v>
      </c>
      <c r="AQ96">
        <f t="shared" si="26"/>
        <v>292473.04299066425</v>
      </c>
      <c r="AR96">
        <f t="shared" si="26"/>
        <v>220172.24081309343</v>
      </c>
      <c r="AS96">
        <f t="shared" si="26"/>
        <v>147329.18261919025</v>
      </c>
      <c r="AT96">
        <f t="shared" si="26"/>
        <v>73939.801488834957</v>
      </c>
      <c r="AU96">
        <f t="shared" si="26"/>
        <v>0</v>
      </c>
    </row>
    <row r="97" spans="1:47">
      <c r="D97" s="11" t="s">
        <v>46</v>
      </c>
      <c r="E97">
        <v>126</v>
      </c>
      <c r="F97">
        <f t="shared" si="23"/>
        <v>0</v>
      </c>
      <c r="G97">
        <f t="shared" si="26"/>
        <v>3683238.8557098983</v>
      </c>
      <c r="H97">
        <f t="shared" si="26"/>
        <v>3710863.1471277219</v>
      </c>
      <c r="I97">
        <f t="shared" si="26"/>
        <v>3738694.6207311796</v>
      </c>
      <c r="J97">
        <f t="shared" si="26"/>
        <v>3766734.8303866647</v>
      </c>
      <c r="K97">
        <f t="shared" si="26"/>
        <v>3794985.3416145644</v>
      </c>
      <c r="L97">
        <f t="shared" si="26"/>
        <v>3823447.7316766735</v>
      </c>
      <c r="M97">
        <f t="shared" si="26"/>
        <v>3852123.5896642487</v>
      </c>
      <c r="N97">
        <f t="shared" si="26"/>
        <v>3881014.5165867303</v>
      </c>
      <c r="O97">
        <f t="shared" si="26"/>
        <v>3910122.1254611304</v>
      </c>
      <c r="P97">
        <f t="shared" si="26"/>
        <v>3939448.0414020889</v>
      </c>
      <c r="Q97">
        <f t="shared" si="26"/>
        <v>3968993.9017126053</v>
      </c>
      <c r="R97">
        <f t="shared" si="26"/>
        <v>3998761.3559754491</v>
      </c>
      <c r="S97">
        <f t="shared" si="26"/>
        <v>4028752.0661452655</v>
      </c>
      <c r="T97">
        <f t="shared" si="26"/>
        <v>4058967.7066413541</v>
      </c>
      <c r="U97">
        <f t="shared" si="26"/>
        <v>4089409.9644411649</v>
      </c>
      <c r="V97">
        <f t="shared" si="26"/>
        <v>4120080.5391744729</v>
      </c>
      <c r="W97">
        <f t="shared" si="26"/>
        <v>4150981.1432182821</v>
      </c>
      <c r="X97">
        <f t="shared" si="26"/>
        <v>4182113.5017924192</v>
      </c>
      <c r="Y97">
        <f t="shared" si="26"/>
        <v>4213479.3530558618</v>
      </c>
      <c r="Z97">
        <f t="shared" si="26"/>
        <v>4245080.4482037807</v>
      </c>
      <c r="AA97">
        <f t="shared" si="26"/>
        <v>4276918.5515653091</v>
      </c>
      <c r="AB97">
        <f t="shared" si="26"/>
        <v>4308995.44070205</v>
      </c>
      <c r="AC97">
        <f t="shared" si="26"/>
        <v>4341312.9065073142</v>
      </c>
      <c r="AD97">
        <f t="shared" si="26"/>
        <v>4373872.7533061197</v>
      </c>
      <c r="AE97">
        <f t="shared" si="26"/>
        <v>4406676.7989559155</v>
      </c>
      <c r="AF97">
        <f t="shared" si="26"/>
        <v>4439726.8749480853</v>
      </c>
      <c r="AG97">
        <f t="shared" si="26"/>
        <v>4473024.8265101956</v>
      </c>
      <c r="AH97">
        <f t="shared" si="26"/>
        <v>4506572.5127090225</v>
      </c>
      <c r="AI97">
        <f t="shared" si="26"/>
        <v>4540371.8065543398</v>
      </c>
      <c r="AJ97">
        <f t="shared" si="26"/>
        <v>4574424.5951034976</v>
      </c>
      <c r="AK97">
        <f t="shared" si="26"/>
        <v>4608732.7795667732</v>
      </c>
      <c r="AL97">
        <f t="shared" si="26"/>
        <v>4643298.2754135244</v>
      </c>
      <c r="AM97">
        <f t="shared" si="26"/>
        <v>4678123.0124791255</v>
      </c>
      <c r="AN97">
        <f t="shared" si="26"/>
        <v>4713208.9350727191</v>
      </c>
      <c r="AO97">
        <f t="shared" si="26"/>
        <v>4748558.002085764</v>
      </c>
      <c r="AP97">
        <f t="shared" si="26"/>
        <v>4784172.1871014079</v>
      </c>
      <c r="AQ97">
        <f t="shared" si="26"/>
        <v>4820053.478504668</v>
      </c>
      <c r="AR97">
        <f t="shared" si="26"/>
        <v>4856203.8795934534</v>
      </c>
      <c r="AS97">
        <f t="shared" si="26"/>
        <v>4892625.4086904051</v>
      </c>
      <c r="AT97">
        <f t="shared" si="26"/>
        <v>4929320.0992555823</v>
      </c>
      <c r="AU97">
        <f t="shared" si="26"/>
        <v>4966290</v>
      </c>
    </row>
    <row r="98" spans="1:47">
      <c r="C98" t="s">
        <v>2</v>
      </c>
      <c r="D98" t="s">
        <v>9</v>
      </c>
      <c r="E98">
        <v>234</v>
      </c>
      <c r="F98">
        <f t="shared" si="23"/>
        <v>4350762</v>
      </c>
      <c r="G98">
        <f t="shared" si="26"/>
        <v>1124028.2308592312</v>
      </c>
      <c r="H98">
        <f t="shared" si="26"/>
        <v>1099827.7275906762</v>
      </c>
      <c r="I98">
        <f t="shared" si="26"/>
        <v>1075445.7205476062</v>
      </c>
      <c r="J98">
        <f t="shared" si="26"/>
        <v>1050880.8484517122</v>
      </c>
      <c r="K98">
        <f t="shared" si="26"/>
        <v>1026131.7398151003</v>
      </c>
      <c r="L98">
        <f t="shared" si="26"/>
        <v>1001197.0128637138</v>
      </c>
      <c r="M98">
        <f t="shared" si="26"/>
        <v>976075.27546019107</v>
      </c>
      <c r="N98">
        <f t="shared" si="26"/>
        <v>950765.12502614327</v>
      </c>
      <c r="O98">
        <f t="shared" si="26"/>
        <v>925265.14846383932</v>
      </c>
      <c r="P98">
        <f t="shared" si="26"/>
        <v>899573.92207731784</v>
      </c>
      <c r="Q98">
        <f t="shared" si="26"/>
        <v>873690.01149289741</v>
      </c>
      <c r="R98">
        <f t="shared" si="26"/>
        <v>847611.97157909512</v>
      </c>
      <c r="S98">
        <f t="shared" si="26"/>
        <v>821338.34636593785</v>
      </c>
      <c r="T98">
        <f t="shared" si="26"/>
        <v>794867.6689636826</v>
      </c>
      <c r="U98">
        <f t="shared" si="26"/>
        <v>768198.46148091031</v>
      </c>
      <c r="V98">
        <f t="shared" si="26"/>
        <v>741329.23494201747</v>
      </c>
      <c r="W98">
        <f t="shared" si="26"/>
        <v>714258.48920408194</v>
      </c>
      <c r="X98">
        <f t="shared" si="26"/>
        <v>686984.71287311218</v>
      </c>
      <c r="Y98">
        <f t="shared" si="26"/>
        <v>659506.38321966084</v>
      </c>
      <c r="Z98">
        <f t="shared" si="26"/>
        <v>631821.96609380888</v>
      </c>
      <c r="AA98">
        <f t="shared" si="26"/>
        <v>603929.91583951178</v>
      </c>
      <c r="AB98">
        <f t="shared" si="26"/>
        <v>575828.67520830827</v>
      </c>
      <c r="AC98">
        <f t="shared" si="26"/>
        <v>547516.67527237139</v>
      </c>
      <c r="AD98">
        <f t="shared" si="26"/>
        <v>518992.33533691341</v>
      </c>
      <c r="AE98">
        <f t="shared" si="26"/>
        <v>490254.06285194011</v>
      </c>
      <c r="AF98">
        <f t="shared" si="26"/>
        <v>461300.25332333014</v>
      </c>
      <c r="AG98">
        <f t="shared" si="26"/>
        <v>432129.29022325535</v>
      </c>
      <c r="AH98">
        <f t="shared" si="26"/>
        <v>402739.5448999292</v>
      </c>
      <c r="AI98">
        <f t="shared" si="26"/>
        <v>373129.37648667872</v>
      </c>
      <c r="AJ98">
        <f t="shared" si="26"/>
        <v>343297.13181032863</v>
      </c>
      <c r="AK98">
        <f t="shared" si="26"/>
        <v>313241.14529890689</v>
      </c>
      <c r="AL98">
        <f t="shared" si="26"/>
        <v>282959.73888864787</v>
      </c>
      <c r="AM98">
        <f t="shared" si="26"/>
        <v>252451.22193031327</v>
      </c>
      <c r="AN98">
        <f t="shared" si="26"/>
        <v>221713.89109479013</v>
      </c>
      <c r="AO98">
        <f t="shared" si="26"/>
        <v>190746.03027800148</v>
      </c>
      <c r="AP98">
        <f t="shared" si="26"/>
        <v>159545.91050508615</v>
      </c>
      <c r="AQ98">
        <f t="shared" si="26"/>
        <v>128111.78983387488</v>
      </c>
      <c r="AR98">
        <f t="shared" si="26"/>
        <v>96441.913257628054</v>
      </c>
      <c r="AS98">
        <f t="shared" si="26"/>
        <v>64534.512607060387</v>
      </c>
      <c r="AT98">
        <f t="shared" si="26"/>
        <v>32387.806451613651</v>
      </c>
      <c r="AU98">
        <f t="shared" si="26"/>
        <v>0</v>
      </c>
    </row>
    <row r="99" spans="1:47">
      <c r="D99" s="11" t="s">
        <v>45</v>
      </c>
      <c r="E99">
        <v>198.9</v>
      </c>
      <c r="F99">
        <f t="shared" si="23"/>
        <v>0</v>
      </c>
      <c r="G99">
        <f t="shared" si="26"/>
        <v>2742723.7037696536</v>
      </c>
      <c r="H99">
        <f t="shared" si="26"/>
        <v>2763294.1315479255</v>
      </c>
      <c r="I99">
        <f t="shared" si="26"/>
        <v>2784018.8375345347</v>
      </c>
      <c r="J99">
        <f t="shared" si="26"/>
        <v>2804898.978816045</v>
      </c>
      <c r="K99">
        <f t="shared" si="26"/>
        <v>2825935.7211571648</v>
      </c>
      <c r="L99">
        <f t="shared" si="26"/>
        <v>2847130.2390658432</v>
      </c>
      <c r="M99">
        <f t="shared" si="26"/>
        <v>2868483.7158588376</v>
      </c>
      <c r="N99">
        <f t="shared" si="26"/>
        <v>2889997.3437277782</v>
      </c>
      <c r="O99">
        <f t="shared" si="26"/>
        <v>2911672.3238057368</v>
      </c>
      <c r="P99">
        <f t="shared" si="26"/>
        <v>2933509.8662342797</v>
      </c>
      <c r="Q99">
        <f t="shared" si="26"/>
        <v>2955511.1902310373</v>
      </c>
      <c r="R99">
        <f t="shared" si="26"/>
        <v>2977677.524157769</v>
      </c>
      <c r="S99">
        <f t="shared" si="26"/>
        <v>3000010.105588953</v>
      </c>
      <c r="T99">
        <f t="shared" si="26"/>
        <v>3022510.1813808698</v>
      </c>
      <c r="U99">
        <f t="shared" si="26"/>
        <v>3045179.0077412263</v>
      </c>
      <c r="V99">
        <f t="shared" si="26"/>
        <v>3068017.8502992853</v>
      </c>
      <c r="W99">
        <f t="shared" si="26"/>
        <v>3091027.9841765305</v>
      </c>
      <c r="X99">
        <f t="shared" si="26"/>
        <v>3114210.6940578548</v>
      </c>
      <c r="Y99">
        <f t="shared" si="26"/>
        <v>3137567.2742632884</v>
      </c>
      <c r="Z99">
        <f t="shared" si="26"/>
        <v>3161099.0288202623</v>
      </c>
      <c r="AA99">
        <f t="shared" si="26"/>
        <v>3184807.271536415</v>
      </c>
      <c r="AB99">
        <f t="shared" si="26"/>
        <v>3208693.3260729383</v>
      </c>
      <c r="AC99">
        <f t="shared" si="26"/>
        <v>3232758.5260184845</v>
      </c>
      <c r="AD99">
        <f t="shared" si="26"/>
        <v>3257004.2149636238</v>
      </c>
      <c r="AE99">
        <f t="shared" si="26"/>
        <v>3281431.746575851</v>
      </c>
      <c r="AF99">
        <f t="shared" si="26"/>
        <v>3306042.4846751695</v>
      </c>
      <c r="AG99">
        <f t="shared" si="26"/>
        <v>3330837.8033102332</v>
      </c>
      <c r="AH99">
        <f t="shared" si="26"/>
        <v>3355819.0868350603</v>
      </c>
      <c r="AI99">
        <f t="shared" si="26"/>
        <v>3380987.729986323</v>
      </c>
      <c r="AJ99">
        <f t="shared" si="26"/>
        <v>3406345.1379612209</v>
      </c>
      <c r="AK99">
        <f t="shared" si="26"/>
        <v>3431892.7264959291</v>
      </c>
      <c r="AL99">
        <f t="shared" si="26"/>
        <v>3457631.9219446494</v>
      </c>
      <c r="AM99">
        <f t="shared" si="26"/>
        <v>3483564.1613592338</v>
      </c>
      <c r="AN99">
        <f t="shared" si="26"/>
        <v>3509690.8925694283</v>
      </c>
      <c r="AO99">
        <f t="shared" si="26"/>
        <v>3536013.5742636989</v>
      </c>
      <c r="AP99">
        <f t="shared" si="26"/>
        <v>3562533.6760706767</v>
      </c>
      <c r="AQ99">
        <f t="shared" si="26"/>
        <v>3589252.6786412066</v>
      </c>
      <c r="AR99">
        <f t="shared" si="26"/>
        <v>3616172.0737310164</v>
      </c>
      <c r="AS99">
        <f t="shared" si="26"/>
        <v>3643293.364283999</v>
      </c>
      <c r="AT99">
        <f t="shared" si="26"/>
        <v>3670618.0645161285</v>
      </c>
      <c r="AU99">
        <f t="shared" si="26"/>
        <v>3698147.7</v>
      </c>
    </row>
    <row r="100" spans="1:47">
      <c r="D100" t="s">
        <v>10</v>
      </c>
      <c r="E100">
        <v>138.69999999999999</v>
      </c>
      <c r="F100">
        <f t="shared" si="23"/>
        <v>374767.39999999997</v>
      </c>
      <c r="G100">
        <f t="shared" si="26"/>
        <v>374767.39999999997</v>
      </c>
      <c r="H100">
        <f t="shared" si="26"/>
        <v>374767.39999999997</v>
      </c>
      <c r="I100">
        <f t="shared" si="26"/>
        <v>374767.39999999997</v>
      </c>
      <c r="J100">
        <f t="shared" si="26"/>
        <v>374767.39999999997</v>
      </c>
      <c r="K100">
        <f t="shared" si="26"/>
        <v>374767.39999999997</v>
      </c>
      <c r="L100">
        <f t="shared" si="26"/>
        <v>374767.39999999997</v>
      </c>
      <c r="M100">
        <f t="shared" si="26"/>
        <v>374767.39999999997</v>
      </c>
      <c r="N100">
        <f t="shared" si="26"/>
        <v>374767.39999999997</v>
      </c>
      <c r="O100">
        <f t="shared" si="26"/>
        <v>374767.39999999997</v>
      </c>
      <c r="P100">
        <f t="shared" si="26"/>
        <v>374767.39999999997</v>
      </c>
      <c r="Q100">
        <f t="shared" si="26"/>
        <v>374767.39999999997</v>
      </c>
      <c r="R100">
        <f t="shared" si="26"/>
        <v>374767.39999999997</v>
      </c>
      <c r="S100">
        <f t="shared" si="26"/>
        <v>374767.39999999997</v>
      </c>
      <c r="T100">
        <f t="shared" si="26"/>
        <v>374767.39999999997</v>
      </c>
      <c r="U100">
        <f t="shared" si="26"/>
        <v>374767.39999999997</v>
      </c>
      <c r="V100">
        <f t="shared" si="26"/>
        <v>374767.39999999997</v>
      </c>
      <c r="W100">
        <f t="shared" si="26"/>
        <v>374767.39999999997</v>
      </c>
      <c r="X100">
        <f t="shared" si="26"/>
        <v>374767.39999999997</v>
      </c>
      <c r="Y100">
        <f t="shared" si="26"/>
        <v>374767.39999999997</v>
      </c>
      <c r="Z100">
        <f t="shared" si="26"/>
        <v>374767.39999999997</v>
      </c>
      <c r="AA100">
        <f t="shared" si="26"/>
        <v>374767.39999999997</v>
      </c>
      <c r="AB100">
        <f t="shared" si="26"/>
        <v>374767.39999999997</v>
      </c>
      <c r="AC100">
        <f t="shared" si="26"/>
        <v>374767.39999999997</v>
      </c>
      <c r="AD100">
        <f t="shared" si="26"/>
        <v>374767.39999999997</v>
      </c>
      <c r="AE100">
        <f t="shared" si="26"/>
        <v>374767.39999999997</v>
      </c>
      <c r="AF100">
        <f t="shared" si="26"/>
        <v>374767.39999999997</v>
      </c>
      <c r="AG100">
        <f t="shared" si="26"/>
        <v>374767.39999999997</v>
      </c>
      <c r="AH100">
        <f t="shared" si="26"/>
        <v>374767.39999999997</v>
      </c>
      <c r="AI100">
        <f t="shared" si="26"/>
        <v>374767.39999999997</v>
      </c>
      <c r="AJ100">
        <f t="shared" si="26"/>
        <v>374767.39999999997</v>
      </c>
      <c r="AK100">
        <f t="shared" si="26"/>
        <v>374767.39999999997</v>
      </c>
      <c r="AL100">
        <f t="shared" si="26"/>
        <v>374767.39999999997</v>
      </c>
      <c r="AM100">
        <f t="shared" si="26"/>
        <v>374767.39999999997</v>
      </c>
      <c r="AN100">
        <f t="shared" si="26"/>
        <v>374767.39999999997</v>
      </c>
      <c r="AO100">
        <f t="shared" si="26"/>
        <v>374767.39999999997</v>
      </c>
      <c r="AP100">
        <f t="shared" si="26"/>
        <v>374767.39999999997</v>
      </c>
      <c r="AQ100">
        <f t="shared" si="26"/>
        <v>374767.39999999997</v>
      </c>
      <c r="AR100">
        <f t="shared" si="26"/>
        <v>374767.39999999997</v>
      </c>
      <c r="AS100">
        <f t="shared" si="26"/>
        <v>374767.39999999997</v>
      </c>
      <c r="AT100">
        <f t="shared" si="26"/>
        <v>374767.39999999997</v>
      </c>
      <c r="AU100">
        <f t="shared" si="26"/>
        <v>374767.39999999997</v>
      </c>
    </row>
    <row r="101" spans="1:47">
      <c r="D101" t="s">
        <v>11</v>
      </c>
      <c r="E101">
        <v>113.8</v>
      </c>
      <c r="F101">
        <f t="shared" si="23"/>
        <v>146346.79999999999</v>
      </c>
      <c r="G101">
        <f t="shared" si="26"/>
        <v>427152.283</v>
      </c>
      <c r="H101">
        <f t="shared" si="26"/>
        <v>710063.80712249991</v>
      </c>
      <c r="I101">
        <f t="shared" si="26"/>
        <v>995097.16767591855</v>
      </c>
      <c r="J101">
        <f t="shared" si="26"/>
        <v>1282268.278433488</v>
      </c>
      <c r="K101">
        <f t="shared" si="26"/>
        <v>1571593.172521739</v>
      </c>
      <c r="L101">
        <f t="shared" si="26"/>
        <v>1863088.0033156523</v>
      </c>
      <c r="M101">
        <f t="shared" si="26"/>
        <v>2156769.0453405199</v>
      </c>
      <c r="N101">
        <f t="shared" si="26"/>
        <v>2452652.695180574</v>
      </c>
      <c r="O101">
        <f t="shared" si="26"/>
        <v>2750755.4723944282</v>
      </c>
      <c r="P101">
        <f t="shared" si="26"/>
        <v>3051094.0204373864</v>
      </c>
      <c r="Q101">
        <f t="shared" ref="G101:AU102" si="27">$E101*Q66</f>
        <v>3051094.0204373864</v>
      </c>
      <c r="R101">
        <f t="shared" si="27"/>
        <v>3051094.0204373864</v>
      </c>
      <c r="S101">
        <f t="shared" si="27"/>
        <v>3051094.0204373864</v>
      </c>
      <c r="T101">
        <f t="shared" si="27"/>
        <v>3051094.0204373864</v>
      </c>
      <c r="U101">
        <f t="shared" si="27"/>
        <v>3051094.0204373864</v>
      </c>
      <c r="V101">
        <f t="shared" si="27"/>
        <v>3051094.0204373864</v>
      </c>
      <c r="W101">
        <f t="shared" si="27"/>
        <v>3051094.0204373864</v>
      </c>
      <c r="X101">
        <f t="shared" si="27"/>
        <v>3051094.0204373864</v>
      </c>
      <c r="Y101">
        <f t="shared" si="27"/>
        <v>3051094.0204373864</v>
      </c>
      <c r="Z101">
        <f t="shared" si="27"/>
        <v>3051094.0204373864</v>
      </c>
      <c r="AA101">
        <f t="shared" si="27"/>
        <v>3051094.0204373864</v>
      </c>
      <c r="AB101">
        <f t="shared" si="27"/>
        <v>3051094.0204373864</v>
      </c>
      <c r="AC101">
        <f t="shared" si="27"/>
        <v>3051094.0204373864</v>
      </c>
      <c r="AD101">
        <f t="shared" si="27"/>
        <v>3051094.0204373864</v>
      </c>
      <c r="AE101">
        <f t="shared" si="27"/>
        <v>3051094.0204373864</v>
      </c>
      <c r="AF101">
        <f t="shared" si="27"/>
        <v>3051094.0204373864</v>
      </c>
      <c r="AG101">
        <f t="shared" si="27"/>
        <v>3051094.0204373864</v>
      </c>
      <c r="AH101">
        <f t="shared" si="27"/>
        <v>3051094.0204373864</v>
      </c>
      <c r="AI101">
        <f t="shared" si="27"/>
        <v>3051094.0204373864</v>
      </c>
      <c r="AJ101">
        <f t="shared" si="27"/>
        <v>3051094.0204373864</v>
      </c>
      <c r="AK101">
        <f t="shared" si="27"/>
        <v>3051094.0204373864</v>
      </c>
      <c r="AL101">
        <f t="shared" si="27"/>
        <v>3051094.0204373864</v>
      </c>
      <c r="AM101">
        <f t="shared" si="27"/>
        <v>3051094.0204373864</v>
      </c>
      <c r="AN101">
        <f t="shared" si="27"/>
        <v>3051094.0204373864</v>
      </c>
      <c r="AO101">
        <f t="shared" si="27"/>
        <v>3051094.0204373864</v>
      </c>
      <c r="AP101">
        <f t="shared" si="27"/>
        <v>3051094.0204373864</v>
      </c>
      <c r="AQ101">
        <f t="shared" si="27"/>
        <v>3051094.0204373864</v>
      </c>
      <c r="AR101">
        <f t="shared" si="27"/>
        <v>3051094.0204373864</v>
      </c>
      <c r="AS101">
        <f t="shared" si="27"/>
        <v>3051094.0204373864</v>
      </c>
      <c r="AT101">
        <f t="shared" si="27"/>
        <v>3051094.0204373864</v>
      </c>
      <c r="AU101">
        <f t="shared" si="27"/>
        <v>3051094.0204373864</v>
      </c>
    </row>
    <row r="102" spans="1:47">
      <c r="D102" t="s">
        <v>12</v>
      </c>
      <c r="E102">
        <v>15</v>
      </c>
      <c r="F102">
        <f t="shared" si="23"/>
        <v>0</v>
      </c>
      <c r="G102">
        <f t="shared" si="27"/>
        <v>0</v>
      </c>
      <c r="H102">
        <f t="shared" si="27"/>
        <v>0</v>
      </c>
      <c r="I102">
        <f t="shared" si="27"/>
        <v>0</v>
      </c>
      <c r="J102">
        <f t="shared" si="27"/>
        <v>0</v>
      </c>
      <c r="K102">
        <f t="shared" si="27"/>
        <v>0</v>
      </c>
      <c r="L102">
        <f t="shared" si="27"/>
        <v>0</v>
      </c>
      <c r="M102">
        <f t="shared" si="27"/>
        <v>0</v>
      </c>
      <c r="N102">
        <f t="shared" si="27"/>
        <v>0</v>
      </c>
      <c r="O102">
        <f t="shared" si="27"/>
        <v>0</v>
      </c>
      <c r="P102">
        <f t="shared" si="27"/>
        <v>0</v>
      </c>
      <c r="Q102">
        <f t="shared" si="27"/>
        <v>39884.589695072107</v>
      </c>
      <c r="R102">
        <f t="shared" si="27"/>
        <v>80068.313812857261</v>
      </c>
      <c r="S102">
        <f t="shared" si="27"/>
        <v>120553.41586152579</v>
      </c>
      <c r="T102">
        <f t="shared" si="27"/>
        <v>161342.15617555933</v>
      </c>
      <c r="U102">
        <f t="shared" si="27"/>
        <v>202436.81204194811</v>
      </c>
      <c r="V102">
        <f t="shared" si="27"/>
        <v>243839.67782733485</v>
      </c>
      <c r="W102">
        <f t="shared" si="27"/>
        <v>285553.06510611193</v>
      </c>
      <c r="X102">
        <f t="shared" si="27"/>
        <v>327579.3027894799</v>
      </c>
      <c r="Y102">
        <f t="shared" si="27"/>
        <v>369920.7372554731</v>
      </c>
      <c r="Z102">
        <f t="shared" si="27"/>
        <v>412579.73247996124</v>
      </c>
      <c r="AA102">
        <f t="shared" si="27"/>
        <v>455558.67016863305</v>
      </c>
      <c r="AB102">
        <f t="shared" si="27"/>
        <v>498859.9498899699</v>
      </c>
      <c r="AC102">
        <f t="shared" si="27"/>
        <v>542485.98920921667</v>
      </c>
      <c r="AD102">
        <f t="shared" si="27"/>
        <v>586439.22382335796</v>
      </c>
      <c r="AE102">
        <f t="shared" si="27"/>
        <v>630722.10769710515</v>
      </c>
      <c r="AF102">
        <f t="shared" si="27"/>
        <v>675337.11319990549</v>
      </c>
      <c r="AG102">
        <f t="shared" si="27"/>
        <v>720286.73124397697</v>
      </c>
      <c r="AH102">
        <f t="shared" si="27"/>
        <v>765573.4714233788</v>
      </c>
      <c r="AI102">
        <f t="shared" si="27"/>
        <v>811199.86215412628</v>
      </c>
      <c r="AJ102">
        <f t="shared" si="27"/>
        <v>857168.45081535424</v>
      </c>
      <c r="AK102">
        <f t="shared" si="27"/>
        <v>903481.80389154155</v>
      </c>
      <c r="AL102">
        <f t="shared" si="27"/>
        <v>950142.50711580028</v>
      </c>
      <c r="AM102">
        <f t="shared" si="27"/>
        <v>997153.16561424092</v>
      </c>
      <c r="AN102">
        <f t="shared" si="27"/>
        <v>1044516.4040514199</v>
      </c>
      <c r="AO102">
        <f t="shared" si="27"/>
        <v>1092234.8667768778</v>
      </c>
      <c r="AP102">
        <f t="shared" si="27"/>
        <v>1140311.2179727764</v>
      </c>
      <c r="AQ102">
        <f t="shared" si="27"/>
        <v>1188748.1418026444</v>
      </c>
      <c r="AR102">
        <f t="shared" si="27"/>
        <v>1237548.3425612361</v>
      </c>
      <c r="AS102">
        <f t="shared" si="27"/>
        <v>1286714.5448255173</v>
      </c>
      <c r="AT102">
        <f t="shared" si="27"/>
        <v>1336249.4936067809</v>
      </c>
      <c r="AU102">
        <f t="shared" si="27"/>
        <v>1386155.9545039039</v>
      </c>
    </row>
    <row r="104" spans="1:47">
      <c r="C104" s="15" t="s">
        <v>21</v>
      </c>
      <c r="D104" s="15"/>
    </row>
    <row r="105" spans="1:47">
      <c r="C105" t="s">
        <v>22</v>
      </c>
      <c r="F105">
        <f>SUM(F76:F102)</f>
        <v>361232012.60000002</v>
      </c>
      <c r="G105">
        <f t="shared" ref="G105:AU105" si="28">SUM(G76:G102)</f>
        <v>177293316.06768396</v>
      </c>
      <c r="H105">
        <f t="shared" si="28"/>
        <v>177006400.34169167</v>
      </c>
      <c r="I105">
        <f t="shared" si="28"/>
        <v>176717332.7477544</v>
      </c>
      <c r="J105">
        <f t="shared" si="28"/>
        <v>176426097.14686242</v>
      </c>
      <c r="K105">
        <f t="shared" si="28"/>
        <v>176132677.27896395</v>
      </c>
      <c r="L105">
        <f t="shared" si="28"/>
        <v>175837056.76205617</v>
      </c>
      <c r="M105">
        <f t="shared" si="28"/>
        <v>175539219.09127155</v>
      </c>
      <c r="N105">
        <f t="shared" si="28"/>
        <v>175239147.63795611</v>
      </c>
      <c r="O105">
        <f t="shared" si="28"/>
        <v>174936825.6487408</v>
      </c>
      <c r="P105">
        <f t="shared" si="28"/>
        <v>174632236.24460638</v>
      </c>
      <c r="Q105">
        <f t="shared" si="28"/>
        <v>173267623.10122752</v>
      </c>
      <c r="R105">
        <f t="shared" si="28"/>
        <v>171892775.35927346</v>
      </c>
      <c r="S105">
        <f t="shared" si="28"/>
        <v>170507616.25925466</v>
      </c>
      <c r="T105">
        <f t="shared" si="28"/>
        <v>169112068.46598577</v>
      </c>
      <c r="U105">
        <f t="shared" si="28"/>
        <v>167706054.0642674</v>
      </c>
      <c r="V105">
        <f t="shared" si="28"/>
        <v>166289494.55453613</v>
      </c>
      <c r="W105">
        <f t="shared" si="28"/>
        <v>164862310.8484818</v>
      </c>
      <c r="X105">
        <f t="shared" si="28"/>
        <v>163424423.26463211</v>
      </c>
      <c r="Y105">
        <f t="shared" si="28"/>
        <v>161975751.52390355</v>
      </c>
      <c r="Z105">
        <f t="shared" si="28"/>
        <v>160516214.74511948</v>
      </c>
      <c r="AA105">
        <f t="shared" si="28"/>
        <v>159045731.44049463</v>
      </c>
      <c r="AB105">
        <f t="shared" si="28"/>
        <v>157564219.51108494</v>
      </c>
      <c r="AC105">
        <f t="shared" si="28"/>
        <v>156071596.24220479</v>
      </c>
      <c r="AD105">
        <f t="shared" si="28"/>
        <v>154567778.29880804</v>
      </c>
      <c r="AE105">
        <f t="shared" si="28"/>
        <v>153052681.72083578</v>
      </c>
      <c r="AF105">
        <f t="shared" si="28"/>
        <v>151526221.91852874</v>
      </c>
      <c r="AG105">
        <f t="shared" si="28"/>
        <v>149988313.6677044</v>
      </c>
      <c r="AH105">
        <f t="shared" si="28"/>
        <v>148438871.1049988</v>
      </c>
      <c r="AI105">
        <f t="shared" si="28"/>
        <v>146877807.72307304</v>
      </c>
      <c r="AJ105">
        <f t="shared" si="28"/>
        <v>145305036.36578271</v>
      </c>
      <c r="AK105">
        <f t="shared" si="28"/>
        <v>143720469.22331285</v>
      </c>
      <c r="AL105">
        <f t="shared" si="28"/>
        <v>142124017.82727435</v>
      </c>
      <c r="AM105">
        <f t="shared" si="28"/>
        <v>140515593.04576561</v>
      </c>
      <c r="AN105">
        <f t="shared" si="28"/>
        <v>138895105.07839552</v>
      </c>
      <c r="AO105">
        <f t="shared" si="28"/>
        <v>137262463.45127019</v>
      </c>
      <c r="AP105">
        <f t="shared" si="28"/>
        <v>135617577.01194137</v>
      </c>
      <c r="AQ105">
        <f t="shared" si="28"/>
        <v>133960353.92431764</v>
      </c>
      <c r="AR105">
        <f t="shared" si="28"/>
        <v>132290701.66353668</v>
      </c>
      <c r="AS105">
        <f t="shared" si="28"/>
        <v>130608527.01079991</v>
      </c>
      <c r="AT105">
        <f t="shared" si="28"/>
        <v>128913736.04816759</v>
      </c>
      <c r="AU105">
        <f t="shared" si="28"/>
        <v>127206234.15331554</v>
      </c>
    </row>
    <row r="106" spans="1:47">
      <c r="A106" s="29" t="s">
        <v>259</v>
      </c>
      <c r="B106" s="29"/>
      <c r="C106" t="s">
        <v>23</v>
      </c>
      <c r="F106">
        <f>F105*109</f>
        <v>39374289373.400002</v>
      </c>
      <c r="G106">
        <f t="shared" ref="G106:AU106" si="29">G105*109</f>
        <v>19324971451.377552</v>
      </c>
      <c r="H106">
        <f t="shared" si="29"/>
        <v>19293697637.244392</v>
      </c>
      <c r="I106">
        <f t="shared" si="29"/>
        <v>19262189269.50523</v>
      </c>
      <c r="J106">
        <f t="shared" si="29"/>
        <v>19230444589.008003</v>
      </c>
      <c r="K106">
        <f t="shared" si="29"/>
        <v>19198461823.40707</v>
      </c>
      <c r="L106">
        <f t="shared" si="29"/>
        <v>19166239187.064121</v>
      </c>
      <c r="M106">
        <f t="shared" si="29"/>
        <v>19133774880.948601</v>
      </c>
      <c r="N106">
        <f t="shared" si="29"/>
        <v>19101067092.537216</v>
      </c>
      <c r="O106">
        <f t="shared" si="29"/>
        <v>19068113995.712746</v>
      </c>
      <c r="P106">
        <f t="shared" si="29"/>
        <v>19034913750.662094</v>
      </c>
      <c r="Q106">
        <f t="shared" si="29"/>
        <v>18886170918.033798</v>
      </c>
      <c r="R106">
        <f t="shared" si="29"/>
        <v>18736312514.160809</v>
      </c>
      <c r="S106">
        <f t="shared" si="29"/>
        <v>18585330172.258759</v>
      </c>
      <c r="T106">
        <f t="shared" si="29"/>
        <v>18433215462.79245</v>
      </c>
      <c r="U106">
        <f t="shared" si="29"/>
        <v>18279959893.005146</v>
      </c>
      <c r="V106">
        <f t="shared" si="29"/>
        <v>18125554906.444439</v>
      </c>
      <c r="W106">
        <f t="shared" si="29"/>
        <v>17969991882.484516</v>
      </c>
      <c r="X106">
        <f t="shared" si="29"/>
        <v>17813262135.844898</v>
      </c>
      <c r="Y106">
        <f t="shared" si="29"/>
        <v>17655356916.105488</v>
      </c>
      <c r="Z106">
        <f t="shared" si="29"/>
        <v>17496267407.218025</v>
      </c>
      <c r="AA106">
        <f t="shared" si="29"/>
        <v>17335984727.013916</v>
      </c>
      <c r="AB106">
        <f t="shared" si="29"/>
        <v>17174499926.70826</v>
      </c>
      <c r="AC106">
        <f t="shared" si="29"/>
        <v>17011803990.400322</v>
      </c>
      <c r="AD106">
        <f t="shared" si="29"/>
        <v>16847887834.570076</v>
      </c>
      <c r="AE106">
        <f t="shared" si="29"/>
        <v>16682742307.5711</v>
      </c>
      <c r="AF106">
        <f t="shared" si="29"/>
        <v>16516358189.119633</v>
      </c>
      <c r="AG106">
        <f t="shared" si="29"/>
        <v>16348726189.779779</v>
      </c>
      <c r="AH106">
        <f t="shared" si="29"/>
        <v>16179836950.444868</v>
      </c>
      <c r="AI106">
        <f t="shared" si="29"/>
        <v>16009681041.81496</v>
      </c>
      <c r="AJ106">
        <f t="shared" si="29"/>
        <v>15838248963.870316</v>
      </c>
      <c r="AK106">
        <f t="shared" si="29"/>
        <v>15665531145.341101</v>
      </c>
      <c r="AL106">
        <f t="shared" si="29"/>
        <v>15491517943.172905</v>
      </c>
      <c r="AM106">
        <f t="shared" si="29"/>
        <v>15316199641.988451</v>
      </c>
      <c r="AN106">
        <f t="shared" si="29"/>
        <v>15139566453.545111</v>
      </c>
      <c r="AO106">
        <f t="shared" si="29"/>
        <v>14961608516.188452</v>
      </c>
      <c r="AP106">
        <f t="shared" si="29"/>
        <v>14782315894.301609</v>
      </c>
      <c r="AQ106">
        <f t="shared" si="29"/>
        <v>14601678577.750624</v>
      </c>
      <c r="AR106">
        <f t="shared" si="29"/>
        <v>14419686481.325499</v>
      </c>
      <c r="AS106">
        <f t="shared" si="29"/>
        <v>14236329444.177191</v>
      </c>
      <c r="AT106">
        <f t="shared" si="29"/>
        <v>14051597229.250267</v>
      </c>
      <c r="AU106">
        <f t="shared" si="29"/>
        <v>13865479522.711395</v>
      </c>
    </row>
    <row r="107" spans="1:47" s="29" customFormat="1">
      <c r="A107" s="29" t="s">
        <v>260</v>
      </c>
      <c r="C107" s="29" t="s">
        <v>24</v>
      </c>
      <c r="F107" s="29">
        <v>39.374289373400003</v>
      </c>
      <c r="G107" s="29">
        <v>31.993974848899907</v>
      </c>
      <c r="H107" s="29">
        <v>26.68430854026353</v>
      </c>
      <c r="I107" s="29">
        <v>22.873650499977767</v>
      </c>
      <c r="J107" s="29">
        <v>20.148352052435481</v>
      </c>
      <c r="K107" s="29">
        <v>18.209062399058382</v>
      </c>
      <c r="L107" s="29">
        <v>16.839126116085357</v>
      </c>
      <c r="M107" s="29">
        <v>15.881723864244083</v>
      </c>
      <c r="N107" s="29">
        <v>15.223336008576288</v>
      </c>
      <c r="O107" s="29">
        <v>14.781779195867053</v>
      </c>
      <c r="P107" s="29">
        <v>14.49755052688255</v>
      </c>
      <c r="Q107" s="29">
        <v>14.212270704942632</v>
      </c>
      <c r="R107" s="29">
        <v>14.009167640981477</v>
      </c>
      <c r="S107" s="29">
        <v>13.865638370612141</v>
      </c>
      <c r="T107" s="29">
        <v>13.765310153307153</v>
      </c>
      <c r="U107" s="29">
        <v>13.696321855174967</v>
      </c>
      <c r="V107" s="29">
        <v>13.650079775519204</v>
      </c>
      <c r="W107" s="29">
        <v>13.620356848484615</v>
      </c>
      <c r="X107" s="29">
        <v>13.60264038390998</v>
      </c>
      <c r="Y107" s="29">
        <v>13.59365972183514</v>
      </c>
      <c r="Z107" s="29">
        <v>13.59104413691902</v>
      </c>
      <c r="AA107" s="29">
        <v>13.593075048107364</v>
      </c>
      <c r="AB107" s="29">
        <v>13.598506515684416</v>
      </c>
      <c r="AC107" s="29">
        <v>13.606435191288522</v>
      </c>
      <c r="AD107" s="29">
        <v>13.61620608520046</v>
      </c>
      <c r="AE107" s="29">
        <v>13.627344277943427</v>
      </c>
      <c r="AF107" s="29">
        <v>13.639505426885622</v>
      </c>
      <c r="AG107" s="29">
        <v>13.652439890248361</v>
      </c>
      <c r="AH107" s="29">
        <v>13.665966718436236</v>
      </c>
      <c r="AI107" s="29">
        <v>13.679954796228797</v>
      </c>
      <c r="AJ107" s="29">
        <v>13.694309167872078</v>
      </c>
      <c r="AK107" s="29">
        <v>13.708961119193448</v>
      </c>
      <c r="AL107" s="29">
        <v>13.723860983501826</v>
      </c>
      <c r="AM107" s="29">
        <v>13.738972922460441</v>
      </c>
      <c r="AN107" s="29">
        <v>13.754271139179808</v>
      </c>
      <c r="AO107" s="29">
        <v>13.769737130083142</v>
      </c>
      <c r="AP107" s="29">
        <v>13.785357690290775</v>
      </c>
      <c r="AQ107" s="29">
        <v>13.801123465684201</v>
      </c>
      <c r="AR107" s="29">
        <v>13.817027901647322</v>
      </c>
      <c r="AS107" s="29">
        <v>13.83306647968641</v>
      </c>
      <c r="AT107" s="29">
        <v>13.849236163004031</v>
      </c>
      <c r="AU107" s="29">
        <v>13.865534993764797</v>
      </c>
    </row>
    <row r="112" spans="1:47">
      <c r="A112" s="19" t="s">
        <v>25</v>
      </c>
      <c r="B112" s="19"/>
      <c r="C112" s="19"/>
      <c r="D112" s="19"/>
    </row>
    <row r="113" spans="1:47">
      <c r="A113" s="19"/>
      <c r="B113" s="19"/>
      <c r="C113" s="19"/>
      <c r="D113" s="19"/>
    </row>
    <row r="115" spans="1:47">
      <c r="A115" s="28"/>
      <c r="B115" s="19" t="s">
        <v>26</v>
      </c>
      <c r="C115" s="19"/>
      <c r="D115" s="19"/>
    </row>
    <row r="116" spans="1:47">
      <c r="A116" s="28" t="s">
        <v>37</v>
      </c>
    </row>
    <row r="117" spans="1:47">
      <c r="A117" s="28" t="s">
        <v>38</v>
      </c>
      <c r="B117" t="s">
        <v>27</v>
      </c>
      <c r="F117" s="20">
        <v>0.52030000000000032</v>
      </c>
      <c r="G117" s="20">
        <v>0.51700000000000035</v>
      </c>
      <c r="H117" s="20">
        <v>0.51370000000000038</v>
      </c>
      <c r="I117" s="20">
        <v>0.51040000000000041</v>
      </c>
      <c r="J117" s="20">
        <v>0.50710000000000044</v>
      </c>
      <c r="K117" s="20">
        <v>0.50380000000000047</v>
      </c>
      <c r="L117" s="20">
        <v>0.5005000000000005</v>
      </c>
      <c r="M117" s="20">
        <v>0.48905714300000047</v>
      </c>
      <c r="N117" s="20">
        <v>0.47761428600000044</v>
      </c>
      <c r="O117" s="20">
        <v>0.46617142900000041</v>
      </c>
      <c r="P117" s="20">
        <v>0.45472857200000039</v>
      </c>
      <c r="Q117" s="20">
        <v>0.44328571500000036</v>
      </c>
      <c r="R117" s="20">
        <v>0.43184285800000033</v>
      </c>
      <c r="S117" s="20">
        <v>0.4204000010000003</v>
      </c>
      <c r="T117" s="20">
        <v>0.40895714400000027</v>
      </c>
      <c r="U117" s="20">
        <v>0.39751428700000024</v>
      </c>
      <c r="V117" s="20">
        <v>0.38607143000000022</v>
      </c>
      <c r="W117" s="20">
        <v>0.37462857300000019</v>
      </c>
      <c r="X117" s="20">
        <v>0.36318571600000016</v>
      </c>
      <c r="Y117" s="20">
        <v>0.35174285900000013</v>
      </c>
      <c r="Z117" s="20">
        <v>0.3403000020000001</v>
      </c>
      <c r="AA117" s="20">
        <v>0.32885714500000007</v>
      </c>
      <c r="AB117" s="20">
        <v>0.31741428800000004</v>
      </c>
      <c r="AC117" s="20">
        <v>0.30597143100000002</v>
      </c>
      <c r="AD117" s="20">
        <v>0.29452857399999999</v>
      </c>
      <c r="AE117" s="20">
        <v>0.28308571699999996</v>
      </c>
      <c r="AF117" s="20">
        <v>0.27164285999999993</v>
      </c>
      <c r="AG117" s="20">
        <v>0.2602000029999999</v>
      </c>
      <c r="AH117" s="20">
        <v>0.2487571459999999</v>
      </c>
      <c r="AI117" s="20">
        <v>0.2373142889999999</v>
      </c>
      <c r="AJ117" s="20">
        <v>0.2258714319999999</v>
      </c>
      <c r="AK117" s="20">
        <v>0.2144285749999999</v>
      </c>
      <c r="AL117" s="20">
        <v>0.2029857179999999</v>
      </c>
      <c r="AM117" s="20">
        <v>0.1915428609999999</v>
      </c>
      <c r="AN117" s="20">
        <v>0.1801000039999999</v>
      </c>
      <c r="AO117" s="20">
        <v>0.1686571469999999</v>
      </c>
      <c r="AP117" s="20">
        <v>0.1572142899999999</v>
      </c>
      <c r="AQ117" s="20">
        <v>0.14577143299999989</v>
      </c>
      <c r="AR117" s="20">
        <v>0.13432857599999989</v>
      </c>
      <c r="AS117" s="20">
        <v>0.12288571899999989</v>
      </c>
      <c r="AT117" s="20">
        <v>0.11144286199999989</v>
      </c>
      <c r="AU117" s="20">
        <v>0.100000005</v>
      </c>
    </row>
    <row r="118" spans="1:47">
      <c r="A118" s="28" t="s">
        <v>39</v>
      </c>
      <c r="B118" t="s">
        <v>28</v>
      </c>
      <c r="F118" s="20">
        <v>0.35320000000000024</v>
      </c>
      <c r="G118" s="20">
        <v>0.35800000000000026</v>
      </c>
      <c r="H118" s="20">
        <v>0.36280000000000029</v>
      </c>
      <c r="I118" s="20">
        <v>0.36760000000000032</v>
      </c>
      <c r="J118" s="20">
        <v>0.37240000000000034</v>
      </c>
      <c r="K118" s="20">
        <v>0.37720000000000037</v>
      </c>
      <c r="L118" s="20">
        <v>0.38200000000000039</v>
      </c>
      <c r="M118" s="20">
        <v>0.38680000000000042</v>
      </c>
      <c r="N118" s="20">
        <v>0.39160000000000045</v>
      </c>
      <c r="O118" s="20">
        <v>0.39640000000000047</v>
      </c>
      <c r="P118" s="20">
        <v>0.4012000000000005</v>
      </c>
      <c r="Q118" s="20">
        <v>0.40600000000000053</v>
      </c>
      <c r="R118" s="20">
        <v>0.41080000000000055</v>
      </c>
      <c r="S118" s="20">
        <v>0.41560000000000058</v>
      </c>
      <c r="T118" s="20">
        <v>0.42040000000000061</v>
      </c>
      <c r="U118" s="20">
        <v>0.42520000000000063</v>
      </c>
      <c r="V118" s="20">
        <v>0.43000000000000066</v>
      </c>
      <c r="W118" s="20">
        <v>0.43480000000000069</v>
      </c>
      <c r="X118" s="20">
        <v>0.43960000000000071</v>
      </c>
      <c r="Y118" s="20">
        <v>0.44440000000000074</v>
      </c>
      <c r="Z118" s="20">
        <v>0.44920000000000077</v>
      </c>
      <c r="AA118" s="20">
        <v>0.45400000000000079</v>
      </c>
      <c r="AB118" s="20">
        <v>0.45880000000000082</v>
      </c>
      <c r="AC118" s="20">
        <v>0.46360000000000084</v>
      </c>
      <c r="AD118" s="20">
        <v>0.46840000000000087</v>
      </c>
      <c r="AE118" s="20">
        <v>0.4732000000000009</v>
      </c>
      <c r="AF118" s="20">
        <v>0.47800000000000092</v>
      </c>
      <c r="AG118" s="20">
        <v>0.48280000000000095</v>
      </c>
      <c r="AH118" s="20">
        <v>0.48760000000000098</v>
      </c>
      <c r="AI118" s="20">
        <v>0.492400000000001</v>
      </c>
      <c r="AJ118" s="20">
        <v>0.49720000000000103</v>
      </c>
      <c r="AK118" s="20">
        <v>0.502000000000001</v>
      </c>
      <c r="AL118" s="20">
        <v>0.50680000000000103</v>
      </c>
      <c r="AM118" s="20">
        <v>0.51160000000000105</v>
      </c>
      <c r="AN118" s="20">
        <v>0.51640000000000108</v>
      </c>
      <c r="AO118" s="20">
        <v>0.52120000000000111</v>
      </c>
      <c r="AP118" s="20">
        <v>0.52600000000000113</v>
      </c>
      <c r="AQ118" s="20">
        <v>0.53080000000000116</v>
      </c>
      <c r="AR118" s="20">
        <v>0.53560000000000119</v>
      </c>
      <c r="AS118" s="20">
        <v>0.54040000000000121</v>
      </c>
      <c r="AT118" s="20">
        <v>0.54520000000000124</v>
      </c>
      <c r="AU118" s="20">
        <v>0.55000000000000127</v>
      </c>
    </row>
    <row r="119" spans="1:47">
      <c r="A119" s="28"/>
      <c r="B119" t="s">
        <v>29</v>
      </c>
      <c r="F119" s="20">
        <v>5.1200000000000023E-2</v>
      </c>
      <c r="G119" s="20">
        <v>4.8000000000000022E-2</v>
      </c>
      <c r="H119" s="20">
        <v>4.480000000000002E-2</v>
      </c>
      <c r="I119" s="20">
        <v>4.1600000000000019E-2</v>
      </c>
      <c r="J119" s="20">
        <v>3.8400000000000017E-2</v>
      </c>
      <c r="K119" s="20">
        <v>3.5200000000000016E-2</v>
      </c>
      <c r="L119" s="20">
        <v>3.2000000000000015E-2</v>
      </c>
      <c r="M119" s="20">
        <v>2.8800000000000013E-2</v>
      </c>
      <c r="N119" s="20">
        <v>2.5600000000000012E-2</v>
      </c>
      <c r="O119" s="20">
        <v>2.240000000000001E-2</v>
      </c>
      <c r="P119" s="20">
        <v>1.9200000000000009E-2</v>
      </c>
      <c r="Q119" s="20">
        <v>1.6000000000000007E-2</v>
      </c>
      <c r="R119" s="20">
        <v>1.2800000000000008E-2</v>
      </c>
      <c r="S119" s="20">
        <v>9.6000000000000078E-3</v>
      </c>
      <c r="T119" s="20">
        <v>6.4000000000000081E-3</v>
      </c>
      <c r="U119" s="20">
        <v>3.200000000000008E-3</v>
      </c>
      <c r="V119" s="20">
        <v>7.8062556418956319E-18</v>
      </c>
      <c r="W119" s="20">
        <v>0</v>
      </c>
      <c r="X119" s="20">
        <v>0</v>
      </c>
      <c r="Y119" s="20">
        <v>0</v>
      </c>
      <c r="Z119" s="20">
        <v>0</v>
      </c>
      <c r="AA119" s="20">
        <v>0</v>
      </c>
      <c r="AB119" s="20">
        <v>0</v>
      </c>
      <c r="AC119" s="20">
        <v>0</v>
      </c>
      <c r="AD119" s="20">
        <v>0</v>
      </c>
      <c r="AE119" s="20">
        <v>0</v>
      </c>
      <c r="AF119" s="20">
        <v>0</v>
      </c>
      <c r="AG119" s="20">
        <v>0</v>
      </c>
      <c r="AH119" s="20">
        <v>0</v>
      </c>
      <c r="AI119" s="20">
        <v>0</v>
      </c>
      <c r="AJ119" s="20">
        <v>0</v>
      </c>
      <c r="AK119" s="20">
        <v>0</v>
      </c>
      <c r="AL119" s="20">
        <v>0</v>
      </c>
      <c r="AM119" s="20">
        <v>0</v>
      </c>
      <c r="AN119" s="20">
        <v>0</v>
      </c>
      <c r="AO119" s="20">
        <v>0</v>
      </c>
      <c r="AP119" s="20">
        <v>0</v>
      </c>
      <c r="AQ119" s="20">
        <v>0</v>
      </c>
      <c r="AR119" s="20">
        <v>0</v>
      </c>
      <c r="AS119" s="20">
        <v>0</v>
      </c>
      <c r="AT119" s="20">
        <v>0</v>
      </c>
      <c r="AU119" s="20">
        <v>0</v>
      </c>
    </row>
    <row r="120" spans="1:47">
      <c r="A120" s="28"/>
      <c r="B120" t="s">
        <v>30</v>
      </c>
      <c r="F120" s="21">
        <v>0</v>
      </c>
      <c r="G120" s="21">
        <v>0</v>
      </c>
      <c r="H120" s="21">
        <v>0</v>
      </c>
      <c r="I120" s="21">
        <v>0</v>
      </c>
      <c r="J120" s="21">
        <v>0</v>
      </c>
      <c r="K120" s="21">
        <v>0</v>
      </c>
      <c r="L120" s="21">
        <v>0</v>
      </c>
      <c r="M120" s="21">
        <v>0</v>
      </c>
      <c r="N120" s="21">
        <v>0</v>
      </c>
      <c r="O120" s="21">
        <v>0</v>
      </c>
      <c r="P120" s="21">
        <v>0</v>
      </c>
      <c r="Q120" s="21">
        <v>1.1666667E-2</v>
      </c>
      <c r="R120" s="21">
        <v>2.3333334000000001E-2</v>
      </c>
      <c r="S120" s="21">
        <v>3.5000001000000003E-2</v>
      </c>
      <c r="T120" s="21">
        <v>4.6666668000000001E-2</v>
      </c>
      <c r="U120" s="21">
        <v>5.8333335E-2</v>
      </c>
      <c r="V120" s="21">
        <v>7.0000002000000006E-2</v>
      </c>
      <c r="W120" s="21">
        <v>8.1666669000000011E-2</v>
      </c>
      <c r="X120" s="21">
        <v>9.3333336000000017E-2</v>
      </c>
      <c r="Y120" s="21">
        <v>0.10500000300000002</v>
      </c>
      <c r="Z120" s="21">
        <v>0.11666667000000003</v>
      </c>
      <c r="AA120" s="21">
        <v>0.12833333700000002</v>
      </c>
      <c r="AB120" s="21">
        <v>0.14000000400000001</v>
      </c>
      <c r="AC120" s="21">
        <v>0.151666671</v>
      </c>
      <c r="AD120" s="21">
        <v>0.16333333799999999</v>
      </c>
      <c r="AE120" s="21">
        <v>0.17500000499999999</v>
      </c>
      <c r="AF120" s="21">
        <v>0.18666667199999998</v>
      </c>
      <c r="AG120" s="21">
        <v>0.19833333899999997</v>
      </c>
      <c r="AH120" s="21">
        <v>0.21000000599999996</v>
      </c>
      <c r="AI120" s="21">
        <v>0.22166667299999995</v>
      </c>
      <c r="AJ120" s="21">
        <v>0.23333333999999994</v>
      </c>
      <c r="AK120" s="21">
        <v>0.24500000699999994</v>
      </c>
      <c r="AL120" s="21">
        <v>0.25666667399999993</v>
      </c>
      <c r="AM120" s="21">
        <v>0.26833334099999995</v>
      </c>
      <c r="AN120" s="21">
        <v>0.28000000799999997</v>
      </c>
      <c r="AO120" s="21">
        <v>0.29166667499999999</v>
      </c>
      <c r="AP120" s="21">
        <v>0.30333334200000001</v>
      </c>
      <c r="AQ120" s="21">
        <v>0.31500000900000003</v>
      </c>
      <c r="AR120" s="21">
        <v>0.32666667600000004</v>
      </c>
      <c r="AS120" s="21">
        <v>0.33833334300000006</v>
      </c>
      <c r="AT120" s="21">
        <v>0.35000001000000008</v>
      </c>
      <c r="AU120" s="21">
        <v>0.3616666770000001</v>
      </c>
    </row>
    <row r="123" spans="1:47">
      <c r="B123" s="19" t="s">
        <v>31</v>
      </c>
      <c r="C123" s="19"/>
      <c r="D123" s="19"/>
      <c r="E123" s="19"/>
      <c r="F123" t="s">
        <v>61</v>
      </c>
    </row>
    <row r="124" spans="1:47">
      <c r="F124" t="s">
        <v>60</v>
      </c>
    </row>
    <row r="125" spans="1:47">
      <c r="B125" t="s">
        <v>27</v>
      </c>
      <c r="D125">
        <v>0.26300000000000001</v>
      </c>
      <c r="F125">
        <f>F$107*F117</f>
        <v>20.486442760980033</v>
      </c>
      <c r="G125">
        <f t="shared" ref="G125:AU128" si="30">G$107*G117</f>
        <v>16.540884996881264</v>
      </c>
      <c r="H125">
        <f>H$107*H117</f>
        <v>13.707729297133385</v>
      </c>
      <c r="I125">
        <f t="shared" si="30"/>
        <v>11.674711215188662</v>
      </c>
      <c r="J125">
        <f t="shared" si="30"/>
        <v>10.217229325790042</v>
      </c>
      <c r="K125">
        <f t="shared" si="30"/>
        <v>9.1737256366456208</v>
      </c>
      <c r="L125">
        <f t="shared" si="30"/>
        <v>8.42798262110073</v>
      </c>
      <c r="M125">
        <f t="shared" si="30"/>
        <v>7.7670704989621386</v>
      </c>
      <c r="N125">
        <f t="shared" si="30"/>
        <v>7.2708827582742606</v>
      </c>
      <c r="O125">
        <f t="shared" si="30"/>
        <v>6.890843130899821</v>
      </c>
      <c r="P125">
        <f t="shared" si="30"/>
        <v>6.5924504485871553</v>
      </c>
      <c r="Q125">
        <f t="shared" si="30"/>
        <v>6.3000965812140537</v>
      </c>
      <c r="R125">
        <f t="shared" si="30"/>
        <v>6.0497589922825634</v>
      </c>
      <c r="S125">
        <f t="shared" si="30"/>
        <v>5.8291143848709863</v>
      </c>
      <c r="T125">
        <f t="shared" si="30"/>
        <v>5.6294219265706991</v>
      </c>
      <c r="U125">
        <f t="shared" si="30"/>
        <v>5.4444836167823976</v>
      </c>
      <c r="V125">
        <f t="shared" si="30"/>
        <v>5.2699058185487813</v>
      </c>
      <c r="W125">
        <f t="shared" si="30"/>
        <v>5.1025748498985708</v>
      </c>
      <c r="X125">
        <f t="shared" si="30"/>
        <v>4.9402846873208635</v>
      </c>
      <c r="Y125">
        <f t="shared" si="30"/>
        <v>4.7814727348314383</v>
      </c>
      <c r="Z125">
        <f t="shared" si="30"/>
        <v>4.6250323469756323</v>
      </c>
      <c r="AA125">
        <f t="shared" si="30"/>
        <v>4.4701798520913263</v>
      </c>
      <c r="AB125">
        <f t="shared" si="30"/>
        <v>4.3163602635393303</v>
      </c>
      <c r="AC125">
        <f t="shared" si="30"/>
        <v>4.1631804462873081</v>
      </c>
      <c r="AD125">
        <f t="shared" si="30"/>
        <v>4.010361761564214</v>
      </c>
      <c r="AE125">
        <f t="shared" si="30"/>
        <v>3.8577065257274619</v>
      </c>
      <c r="AF125">
        <f t="shared" si="30"/>
        <v>3.7050742631447302</v>
      </c>
      <c r="AG125">
        <f t="shared" si="30"/>
        <v>3.552364900399942</v>
      </c>
      <c r="AH125">
        <f t="shared" si="30"/>
        <v>3.3995068782091824</v>
      </c>
      <c r="AI125">
        <f t="shared" si="30"/>
        <v>3.2464487460191753</v>
      </c>
      <c r="AJ125">
        <f t="shared" si="30"/>
        <v>3.0931532219979934</v>
      </c>
      <c r="AK125">
        <f t="shared" si="30"/>
        <v>2.9395929975190551</v>
      </c>
      <c r="AL125">
        <f t="shared" si="30"/>
        <v>2.7857477754683031</v>
      </c>
      <c r="AM125">
        <f t="shared" si="30"/>
        <v>2.6316021807696024</v>
      </c>
      <c r="AN125">
        <f t="shared" si="30"/>
        <v>2.4771442871833664</v>
      </c>
      <c r="AO125">
        <f t="shared" si="30"/>
        <v>2.3223645792997893</v>
      </c>
      <c r="AP125">
        <f t="shared" si="30"/>
        <v>2.1672552216751026</v>
      </c>
      <c r="AQ125">
        <f t="shared" si="30"/>
        <v>2.0118095446027109</v>
      </c>
      <c r="AR125">
        <f t="shared" si="30"/>
        <v>1.8560216825805513</v>
      </c>
      <c r="AS125">
        <f t="shared" si="30"/>
        <v>1.6998863203310619</v>
      </c>
      <c r="AT125">
        <f t="shared" si="30"/>
        <v>1.5433985145190663</v>
      </c>
      <c r="AU125">
        <f t="shared" si="30"/>
        <v>1.3865535687041548</v>
      </c>
    </row>
    <row r="126" spans="1:47">
      <c r="B126" t="s">
        <v>28</v>
      </c>
      <c r="D126">
        <v>0.20200000000000001</v>
      </c>
      <c r="F126">
        <f t="shared" ref="F126:U128" si="31">F$107*F118</f>
        <v>13.90699900668489</v>
      </c>
      <c r="G126">
        <f t="shared" si="31"/>
        <v>11.453842995906175</v>
      </c>
      <c r="H126">
        <f t="shared" si="31"/>
        <v>9.6810671384076166</v>
      </c>
      <c r="I126">
        <f t="shared" si="31"/>
        <v>8.4083539237918341</v>
      </c>
      <c r="J126">
        <f t="shared" si="31"/>
        <v>7.5032463043269804</v>
      </c>
      <c r="K126">
        <f t="shared" si="31"/>
        <v>6.8684583369248289</v>
      </c>
      <c r="L126">
        <f t="shared" si="31"/>
        <v>6.432546176344613</v>
      </c>
      <c r="M126">
        <f t="shared" si="31"/>
        <v>6.1430507906896183</v>
      </c>
      <c r="N126">
        <f t="shared" si="31"/>
        <v>5.9614583809584811</v>
      </c>
      <c r="O126">
        <f t="shared" si="31"/>
        <v>5.8594972732417068</v>
      </c>
      <c r="P126">
        <f t="shared" si="31"/>
        <v>5.8164172713852862</v>
      </c>
      <c r="Q126">
        <f t="shared" si="31"/>
        <v>5.7701819062067159</v>
      </c>
      <c r="R126">
        <f t="shared" si="31"/>
        <v>5.7549660669151983</v>
      </c>
      <c r="S126">
        <f t="shared" si="31"/>
        <v>5.7625593068264136</v>
      </c>
      <c r="T126">
        <f t="shared" si="31"/>
        <v>5.7869363884503358</v>
      </c>
      <c r="U126">
        <f t="shared" si="31"/>
        <v>5.8236760528204048</v>
      </c>
      <c r="V126">
        <f t="shared" si="30"/>
        <v>5.8695343034732668</v>
      </c>
      <c r="W126">
        <f t="shared" si="30"/>
        <v>5.92213115772112</v>
      </c>
      <c r="X126">
        <f t="shared" si="30"/>
        <v>5.979720712766837</v>
      </c>
      <c r="Y126">
        <f t="shared" si="30"/>
        <v>6.0410223803835459</v>
      </c>
      <c r="Z126">
        <f t="shared" si="30"/>
        <v>6.1050970263040343</v>
      </c>
      <c r="AA126">
        <f t="shared" si="30"/>
        <v>6.1712560718407543</v>
      </c>
      <c r="AB126">
        <f t="shared" si="30"/>
        <v>6.2389947893960214</v>
      </c>
      <c r="AC126">
        <f t="shared" si="30"/>
        <v>6.3079433546813704</v>
      </c>
      <c r="AD126">
        <f t="shared" si="30"/>
        <v>6.3778309303079075</v>
      </c>
      <c r="AE126">
        <f t="shared" si="30"/>
        <v>6.448459312322842</v>
      </c>
      <c r="AF126">
        <f t="shared" si="30"/>
        <v>6.5196835940513393</v>
      </c>
      <c r="AG126">
        <f t="shared" si="30"/>
        <v>6.5913979790119219</v>
      </c>
      <c r="AH126">
        <f t="shared" si="30"/>
        <v>6.6635253719095218</v>
      </c>
      <c r="AI126">
        <f t="shared" si="30"/>
        <v>6.7360097416630733</v>
      </c>
      <c r="AJ126">
        <f t="shared" si="30"/>
        <v>6.8088105182660108</v>
      </c>
      <c r="AK126">
        <f t="shared" si="30"/>
        <v>6.8818984818351252</v>
      </c>
      <c r="AL126">
        <f t="shared" si="30"/>
        <v>6.9552527464387399</v>
      </c>
      <c r="AM126">
        <f t="shared" si="30"/>
        <v>7.0288585471307758</v>
      </c>
      <c r="AN126">
        <f t="shared" si="30"/>
        <v>7.102705616272468</v>
      </c>
      <c r="AO126">
        <f t="shared" si="30"/>
        <v>7.1767869921993483</v>
      </c>
      <c r="AP126">
        <f t="shared" si="30"/>
        <v>7.2510981450929632</v>
      </c>
      <c r="AQ126">
        <f t="shared" si="30"/>
        <v>7.3256363355851901</v>
      </c>
      <c r="AR126">
        <f t="shared" si="30"/>
        <v>7.4004001441223215</v>
      </c>
      <c r="AS126">
        <f t="shared" si="30"/>
        <v>7.4753891256225531</v>
      </c>
      <c r="AT126">
        <f t="shared" si="30"/>
        <v>7.5506035560698148</v>
      </c>
      <c r="AU126">
        <f t="shared" si="30"/>
        <v>7.6260442465706557</v>
      </c>
    </row>
    <row r="127" spans="1:47">
      <c r="B127" t="s">
        <v>29</v>
      </c>
      <c r="D127">
        <v>0.71299999999999997</v>
      </c>
      <c r="F127">
        <f>F$107*F119</f>
        <v>2.0159636159180812</v>
      </c>
      <c r="G127">
        <f t="shared" si="30"/>
        <v>1.5357107927471962</v>
      </c>
      <c r="H127">
        <f t="shared" si="30"/>
        <v>1.1954570226038066</v>
      </c>
      <c r="I127">
        <f t="shared" si="30"/>
        <v>0.9515438607990756</v>
      </c>
      <c r="J127">
        <f t="shared" si="30"/>
        <v>0.77369671881352287</v>
      </c>
      <c r="K127">
        <f t="shared" si="30"/>
        <v>0.64095899644685539</v>
      </c>
      <c r="L127">
        <f t="shared" si="30"/>
        <v>0.53885203571473161</v>
      </c>
      <c r="M127">
        <f t="shared" si="30"/>
        <v>0.4573936472902298</v>
      </c>
      <c r="N127">
        <f t="shared" si="30"/>
        <v>0.38971740181955317</v>
      </c>
      <c r="O127">
        <f t="shared" si="30"/>
        <v>0.33111185398742216</v>
      </c>
      <c r="P127">
        <f t="shared" si="30"/>
        <v>0.27835297011614507</v>
      </c>
      <c r="Q127">
        <f t="shared" si="30"/>
        <v>0.22739633127908221</v>
      </c>
      <c r="R127">
        <f t="shared" si="30"/>
        <v>0.17931734580456302</v>
      </c>
      <c r="S127">
        <f t="shared" si="30"/>
        <v>0.13311012835787667</v>
      </c>
      <c r="T127">
        <f t="shared" si="30"/>
        <v>8.8097984981165889E-2</v>
      </c>
      <c r="U127">
        <f t="shared" si="30"/>
        <v>4.3828229936559999E-2</v>
      </c>
      <c r="V127">
        <f t="shared" si="30"/>
        <v>1.0655601225997225E-16</v>
      </c>
      <c r="W127">
        <f t="shared" si="30"/>
        <v>0</v>
      </c>
      <c r="X127">
        <f t="shared" si="30"/>
        <v>0</v>
      </c>
      <c r="Y127">
        <f t="shared" si="30"/>
        <v>0</v>
      </c>
      <c r="Z127">
        <f t="shared" si="30"/>
        <v>0</v>
      </c>
      <c r="AA127">
        <f t="shared" si="30"/>
        <v>0</v>
      </c>
      <c r="AB127">
        <f t="shared" si="30"/>
        <v>0</v>
      </c>
      <c r="AC127">
        <f t="shared" si="30"/>
        <v>0</v>
      </c>
      <c r="AD127">
        <f t="shared" si="30"/>
        <v>0</v>
      </c>
      <c r="AE127">
        <f t="shared" si="30"/>
        <v>0</v>
      </c>
      <c r="AF127">
        <f t="shared" si="30"/>
        <v>0</v>
      </c>
      <c r="AG127">
        <f t="shared" si="30"/>
        <v>0</v>
      </c>
      <c r="AH127">
        <f t="shared" si="30"/>
        <v>0</v>
      </c>
      <c r="AI127">
        <f t="shared" si="30"/>
        <v>0</v>
      </c>
      <c r="AJ127">
        <f t="shared" si="30"/>
        <v>0</v>
      </c>
      <c r="AK127">
        <f t="shared" si="30"/>
        <v>0</v>
      </c>
      <c r="AL127">
        <f t="shared" si="30"/>
        <v>0</v>
      </c>
      <c r="AM127">
        <f t="shared" si="30"/>
        <v>0</v>
      </c>
      <c r="AN127">
        <f t="shared" si="30"/>
        <v>0</v>
      </c>
      <c r="AO127">
        <f t="shared" si="30"/>
        <v>0</v>
      </c>
      <c r="AP127">
        <f t="shared" si="30"/>
        <v>0</v>
      </c>
      <c r="AQ127">
        <f t="shared" si="30"/>
        <v>0</v>
      </c>
      <c r="AR127">
        <f t="shared" si="30"/>
        <v>0</v>
      </c>
      <c r="AS127">
        <f t="shared" si="30"/>
        <v>0</v>
      </c>
      <c r="AT127">
        <f t="shared" si="30"/>
        <v>0</v>
      </c>
      <c r="AU127">
        <f t="shared" si="30"/>
        <v>0</v>
      </c>
    </row>
    <row r="128" spans="1:47">
      <c r="B128" t="s">
        <v>30</v>
      </c>
      <c r="D128">
        <v>5.5E-2</v>
      </c>
      <c r="F128">
        <f t="shared" si="31"/>
        <v>0</v>
      </c>
      <c r="G128">
        <f t="shared" si="30"/>
        <v>0</v>
      </c>
      <c r="H128">
        <f t="shared" si="30"/>
        <v>0</v>
      </c>
      <c r="I128">
        <f t="shared" si="30"/>
        <v>0</v>
      </c>
      <c r="J128">
        <f t="shared" si="30"/>
        <v>0</v>
      </c>
      <c r="K128">
        <f t="shared" si="30"/>
        <v>0</v>
      </c>
      <c r="L128">
        <f t="shared" si="30"/>
        <v>0</v>
      </c>
      <c r="M128">
        <f t="shared" si="30"/>
        <v>0</v>
      </c>
      <c r="N128">
        <f t="shared" si="30"/>
        <v>0</v>
      </c>
      <c r="O128">
        <f t="shared" si="30"/>
        <v>0</v>
      </c>
      <c r="P128">
        <f t="shared" si="30"/>
        <v>0</v>
      </c>
      <c r="Q128">
        <f t="shared" si="30"/>
        <v>0.16580982962842095</v>
      </c>
      <c r="R128">
        <f t="shared" si="30"/>
        <v>0.3268805876290129</v>
      </c>
      <c r="S128">
        <f t="shared" si="30"/>
        <v>0.48529735683706332</v>
      </c>
      <c r="T128">
        <f t="shared" si="30"/>
        <v>0.642381158841414</v>
      </c>
      <c r="U128">
        <f t="shared" si="30"/>
        <v>0.79895213104574281</v>
      </c>
      <c r="V128">
        <f t="shared" si="30"/>
        <v>0.95550561158650393</v>
      </c>
      <c r="W128">
        <f t="shared" si="30"/>
        <v>1.1123291744070765</v>
      </c>
      <c r="X128">
        <f t="shared" si="30"/>
        <v>1.2695798054386394</v>
      </c>
      <c r="Y128">
        <f t="shared" si="30"/>
        <v>1.4273343115736692</v>
      </c>
      <c r="Z128">
        <f t="shared" si="30"/>
        <v>1.5856218612773665</v>
      </c>
      <c r="AA128">
        <f t="shared" si="30"/>
        <v>1.7444446810150538</v>
      </c>
      <c r="AB128">
        <f t="shared" si="30"/>
        <v>1.9037909665898445</v>
      </c>
      <c r="AC128">
        <f t="shared" si="30"/>
        <v>2.0636427296399784</v>
      </c>
      <c r="AD128">
        <f t="shared" si="30"/>
        <v>2.2239803907917035</v>
      </c>
      <c r="AE128">
        <f t="shared" si="30"/>
        <v>2.3847853167768212</v>
      </c>
      <c r="AF128">
        <f t="shared" si="30"/>
        <v>2.5460410857626781</v>
      </c>
      <c r="AG128">
        <f t="shared" si="30"/>
        <v>2.7077339889297507</v>
      </c>
      <c r="AH128">
        <f t="shared" si="30"/>
        <v>2.8698530928674093</v>
      </c>
      <c r="AI128">
        <f t="shared" si="30"/>
        <v>3.03239006647043</v>
      </c>
      <c r="AJ128">
        <f t="shared" si="30"/>
        <v>3.1953388971322116</v>
      </c>
      <c r="AK128">
        <f t="shared" si="30"/>
        <v>3.3586955701651218</v>
      </c>
      <c r="AL128">
        <f t="shared" si="30"/>
        <v>3.5224577530737817</v>
      </c>
      <c r="AM128">
        <f t="shared" si="30"/>
        <v>3.6866245061923433</v>
      </c>
      <c r="AN128">
        <f t="shared" si="30"/>
        <v>3.8511960290045151</v>
      </c>
      <c r="AO128">
        <f t="shared" si="30"/>
        <v>4.0161734443553918</v>
      </c>
      <c r="AP128">
        <f t="shared" si="30"/>
        <v>4.1815586188613016</v>
      </c>
      <c r="AQ128">
        <f t="shared" si="30"/>
        <v>4.3473540159006347</v>
      </c>
      <c r="AR128">
        <f t="shared" si="30"/>
        <v>4.5135625768303864</v>
      </c>
      <c r="AS128">
        <f t="shared" si="30"/>
        <v>4.680187626013546</v>
      </c>
      <c r="AT128">
        <f t="shared" si="30"/>
        <v>4.847232795543774</v>
      </c>
      <c r="AU128">
        <f t="shared" si="30"/>
        <v>5.0147019660221313</v>
      </c>
    </row>
    <row r="130" spans="1:48">
      <c r="B130" s="19" t="s">
        <v>32</v>
      </c>
      <c r="C130" s="19"/>
      <c r="D130" s="19"/>
      <c r="E130" s="19"/>
      <c r="F130" s="1">
        <v>2009</v>
      </c>
      <c r="G130" s="1">
        <v>2010</v>
      </c>
      <c r="H130" s="1">
        <v>2011</v>
      </c>
      <c r="I130" s="1">
        <v>2012</v>
      </c>
      <c r="J130" s="1">
        <v>2013</v>
      </c>
      <c r="K130" s="1">
        <v>2014</v>
      </c>
      <c r="L130" s="1">
        <v>2015</v>
      </c>
      <c r="M130" s="1">
        <v>2016</v>
      </c>
      <c r="N130" s="1">
        <v>2017</v>
      </c>
      <c r="O130" s="1">
        <v>2018</v>
      </c>
      <c r="P130" s="1">
        <v>2019</v>
      </c>
      <c r="Q130" s="1">
        <v>2020</v>
      </c>
      <c r="R130" s="1">
        <v>2021</v>
      </c>
      <c r="S130" s="1">
        <v>2022</v>
      </c>
      <c r="T130" s="1">
        <v>2023</v>
      </c>
      <c r="U130" s="1">
        <v>2024</v>
      </c>
      <c r="V130" s="1">
        <v>2025</v>
      </c>
      <c r="W130" s="1">
        <v>2026</v>
      </c>
      <c r="X130" s="1">
        <v>2027</v>
      </c>
      <c r="Y130" s="1">
        <v>2028</v>
      </c>
      <c r="Z130" s="1">
        <v>2029</v>
      </c>
      <c r="AA130" s="1">
        <v>2030</v>
      </c>
      <c r="AB130" s="1">
        <v>2031</v>
      </c>
      <c r="AC130" s="1">
        <v>2032</v>
      </c>
      <c r="AD130" s="1">
        <v>2033</v>
      </c>
      <c r="AE130" s="1">
        <v>2034</v>
      </c>
      <c r="AF130" s="1">
        <v>2035</v>
      </c>
      <c r="AG130" s="1">
        <v>2036</v>
      </c>
      <c r="AH130" s="1">
        <v>2037</v>
      </c>
      <c r="AI130" s="1">
        <v>2038</v>
      </c>
      <c r="AJ130" s="1">
        <v>2039</v>
      </c>
      <c r="AK130" s="1">
        <v>2040</v>
      </c>
      <c r="AL130" s="1">
        <v>2041</v>
      </c>
      <c r="AM130" s="1">
        <v>2042</v>
      </c>
      <c r="AN130" s="1">
        <v>2043</v>
      </c>
      <c r="AO130" s="1">
        <v>2044</v>
      </c>
      <c r="AP130" s="1">
        <v>2045</v>
      </c>
      <c r="AQ130" s="1">
        <v>2046</v>
      </c>
      <c r="AR130" s="1">
        <v>2047</v>
      </c>
      <c r="AS130" s="1">
        <v>2048</v>
      </c>
      <c r="AT130" s="1">
        <v>2049</v>
      </c>
      <c r="AU130" s="1">
        <v>2050</v>
      </c>
    </row>
    <row r="131" spans="1:48">
      <c r="F131" s="16">
        <f>($D125*F125)+($D126*F126)+($D127*F127)+($D128*F128)</f>
        <v>9.6345303036376873</v>
      </c>
      <c r="G131" s="8">
        <f t="shared" ref="G131:AU131" si="32">($D125*G125)+($D126*G126)+($D127*G127)+($D128*G128)</f>
        <v>7.7588908345815701</v>
      </c>
      <c r="H131" s="8">
        <f t="shared" si="32"/>
        <v>6.4130692242209326</v>
      </c>
      <c r="I131" s="8">
        <f t="shared" si="32"/>
        <v>5.4473873149503103</v>
      </c>
      <c r="J131" s="8">
        <f t="shared" si="32"/>
        <v>4.7544328266708726</v>
      </c>
      <c r="K131" s="8">
        <f t="shared" si="32"/>
        <v>4.257122190963222</v>
      </c>
      <c r="L131" s="8">
        <f t="shared" si="32"/>
        <v>3.9001352584357076</v>
      </c>
      <c r="M131" s="8">
        <f t="shared" si="32"/>
        <v>3.6097574714642788</v>
      </c>
      <c r="N131" s="8">
        <f t="shared" si="32"/>
        <v>3.3943252658770851</v>
      </c>
      <c r="O131" s="8">
        <f t="shared" si="32"/>
        <v>3.2319929445145101</v>
      </c>
      <c r="P131" s="8">
        <f t="shared" si="32"/>
        <v>3.1071964244910615</v>
      </c>
      <c r="Q131" s="8">
        <f t="shared" si="32"/>
        <v>2.9937552707446016</v>
      </c>
      <c r="R131" s="8">
        <f t="shared" si="32"/>
        <v>2.8994214603654331</v>
      </c>
      <c r="S131" s="8">
        <f t="shared" si="32"/>
        <v>2.8186929393452096</v>
      </c>
      <c r="T131" s="8">
        <f t="shared" si="32"/>
        <v>2.7476439441829115</v>
      </c>
      <c r="U131" s="8">
        <f t="shared" si="32"/>
        <v>2.6834736490357756</v>
      </c>
      <c r="V131" s="8">
        <f t="shared" si="32"/>
        <v>2.6241839682171872</v>
      </c>
      <c r="W131" s="8">
        <f t="shared" si="32"/>
        <v>2.5994257839753798</v>
      </c>
      <c r="X131" s="8">
        <f t="shared" si="32"/>
        <v>2.5770253460434134</v>
      </c>
      <c r="Y131" s="8">
        <f t="shared" si="32"/>
        <v>2.5563172372346963</v>
      </c>
      <c r="Z131" s="8">
        <f t="shared" si="32"/>
        <v>2.5368223089382615</v>
      </c>
      <c r="AA131" s="8">
        <f t="shared" si="32"/>
        <v>2.5181954850676798</v>
      </c>
      <c r="AB131" s="8">
        <f t="shared" si="32"/>
        <v>2.5001881999312818</v>
      </c>
      <c r="AC131" s="8">
        <f t="shared" si="32"/>
        <v>2.4826213651493978</v>
      </c>
      <c r="AD131" s="8">
        <f t="shared" si="32"/>
        <v>2.4653659127071292</v>
      </c>
      <c r="AE131" s="8">
        <f t="shared" si="32"/>
        <v>2.448328789778262</v>
      </c>
      <c r="AF131" s="8">
        <f t="shared" si="32"/>
        <v>2.4314428769223819</v>
      </c>
      <c r="AG131" s="8">
        <f t="shared" si="32"/>
        <v>2.4146597299567292</v>
      </c>
      <c r="AH131" s="8">
        <f t="shared" si="32"/>
        <v>2.3979443542024459</v>
      </c>
      <c r="AI131" s="8">
        <f t="shared" si="32"/>
        <v>2.3812714416748579</v>
      </c>
      <c r="AJ131" s="8">
        <f t="shared" si="32"/>
        <v>2.3646226614174783</v>
      </c>
      <c r="AK131" s="8">
        <f t="shared" si="32"/>
        <v>2.3479847080372886</v>
      </c>
      <c r="AL131" s="8">
        <f t="shared" si="32"/>
        <v>2.3313478961478471</v>
      </c>
      <c r="AM131" s="8">
        <f t="shared" si="32"/>
        <v>2.3147051479034011</v>
      </c>
      <c r="AN131" s="8">
        <f t="shared" si="32"/>
        <v>2.2980512636115122</v>
      </c>
      <c r="AO131" s="8">
        <f t="shared" si="32"/>
        <v>2.2813823962196595</v>
      </c>
      <c r="AP131" s="8">
        <f t="shared" si="32"/>
        <v>2.264695672646702</v>
      </c>
      <c r="AQ131" s="8">
        <f t="shared" si="32"/>
        <v>2.2479889208932562</v>
      </c>
      <c r="AR131" s="8">
        <f t="shared" si="32"/>
        <v>2.2312604733570653</v>
      </c>
      <c r="AS131" s="8">
        <f t="shared" si="32"/>
        <v>2.2145090250535699</v>
      </c>
      <c r="AT131" s="8">
        <f t="shared" si="32"/>
        <v>2.1977335313995248</v>
      </c>
      <c r="AU131" s="8">
        <f t="shared" si="32"/>
        <v>2.1809331345076823</v>
      </c>
    </row>
    <row r="132" spans="1:48">
      <c r="B132" t="s">
        <v>62</v>
      </c>
      <c r="D132" s="19" t="s">
        <v>35</v>
      </c>
      <c r="E132" s="19" t="s">
        <v>261</v>
      </c>
      <c r="F132" s="39">
        <f>F131*1000000</f>
        <v>9634530.3036376871</v>
      </c>
      <c r="G132" s="39">
        <f t="shared" ref="G132:AU133" si="33">G131*1000000</f>
        <v>7758890.8345815698</v>
      </c>
      <c r="H132" s="39">
        <f t="shared" si="33"/>
        <v>6413069.2242209325</v>
      </c>
      <c r="I132" s="39">
        <f t="shared" si="33"/>
        <v>5447387.3149503106</v>
      </c>
      <c r="J132" s="39">
        <f t="shared" si="33"/>
        <v>4754432.826670873</v>
      </c>
      <c r="K132" s="39">
        <f t="shared" si="33"/>
        <v>4257122.1909632217</v>
      </c>
      <c r="L132" s="39">
        <f t="shared" si="33"/>
        <v>3900135.2584357075</v>
      </c>
      <c r="M132" s="39">
        <f t="shared" si="33"/>
        <v>3609757.4714642786</v>
      </c>
      <c r="N132" s="39">
        <f t="shared" si="33"/>
        <v>3394325.2658770853</v>
      </c>
      <c r="O132" s="39">
        <f t="shared" si="33"/>
        <v>3231992.9445145102</v>
      </c>
      <c r="P132" s="39">
        <f t="shared" si="33"/>
        <v>3107196.4244910614</v>
      </c>
      <c r="Q132" s="39">
        <f t="shared" si="33"/>
        <v>2993755.2707446017</v>
      </c>
      <c r="R132" s="39">
        <f t="shared" si="33"/>
        <v>2899421.4603654332</v>
      </c>
      <c r="S132" s="39">
        <f t="shared" si="33"/>
        <v>2818692.9393452094</v>
      </c>
      <c r="T132" s="39">
        <f t="shared" si="33"/>
        <v>2747643.9441829114</v>
      </c>
      <c r="U132" s="39">
        <f t="shared" si="33"/>
        <v>2683473.6490357756</v>
      </c>
      <c r="V132" s="39">
        <f t="shared" si="33"/>
        <v>2624183.9682171871</v>
      </c>
      <c r="W132" s="39">
        <f t="shared" si="33"/>
        <v>2599425.78397538</v>
      </c>
      <c r="X132" s="39">
        <f t="shared" si="33"/>
        <v>2577025.3460434135</v>
      </c>
      <c r="Y132" s="39">
        <f t="shared" si="33"/>
        <v>2556317.2372346963</v>
      </c>
      <c r="Z132" s="39">
        <f t="shared" si="33"/>
        <v>2536822.3089382616</v>
      </c>
      <c r="AA132" s="39">
        <f t="shared" si="33"/>
        <v>2518195.4850676795</v>
      </c>
      <c r="AB132" s="39">
        <f t="shared" si="33"/>
        <v>2500188.1999312816</v>
      </c>
      <c r="AC132" s="39">
        <f t="shared" si="33"/>
        <v>2482621.3651493979</v>
      </c>
      <c r="AD132" s="39">
        <f t="shared" si="33"/>
        <v>2465365.912707129</v>
      </c>
      <c r="AE132" s="39">
        <f t="shared" si="33"/>
        <v>2448328.7897782619</v>
      </c>
      <c r="AF132" s="39">
        <f t="shared" si="33"/>
        <v>2431442.876922382</v>
      </c>
      <c r="AG132" s="39">
        <f t="shared" si="33"/>
        <v>2414659.7299567293</v>
      </c>
      <c r="AH132" s="39">
        <f t="shared" si="33"/>
        <v>2397944.3542024461</v>
      </c>
      <c r="AI132" s="39">
        <f t="shared" si="33"/>
        <v>2381271.4416748579</v>
      </c>
      <c r="AJ132" s="39">
        <f t="shared" si="33"/>
        <v>2364622.6614174782</v>
      </c>
      <c r="AK132" s="39">
        <f t="shared" si="33"/>
        <v>2347984.7080372889</v>
      </c>
      <c r="AL132" s="39">
        <f t="shared" si="33"/>
        <v>2331347.8961478472</v>
      </c>
      <c r="AM132" s="39">
        <f t="shared" si="33"/>
        <v>2314705.1479034009</v>
      </c>
      <c r="AN132" s="39">
        <f t="shared" si="33"/>
        <v>2298051.2636115123</v>
      </c>
      <c r="AO132" s="39">
        <f t="shared" si="33"/>
        <v>2281382.3962196596</v>
      </c>
      <c r="AP132" s="39">
        <f t="shared" si="33"/>
        <v>2264695.6726467018</v>
      </c>
      <c r="AQ132" s="39">
        <f t="shared" si="33"/>
        <v>2247988.9208932561</v>
      </c>
      <c r="AR132" s="39">
        <f t="shared" si="33"/>
        <v>2231260.4733570651</v>
      </c>
      <c r="AS132" s="39">
        <f t="shared" si="33"/>
        <v>2214509.02505357</v>
      </c>
      <c r="AT132" s="39">
        <f t="shared" si="33"/>
        <v>2197733.5313995248</v>
      </c>
      <c r="AU132" s="39">
        <f t="shared" si="33"/>
        <v>2180933.1345076822</v>
      </c>
      <c r="AV132" s="40">
        <f>(AU132-F132)/F132</f>
        <v>-0.77363368365926133</v>
      </c>
    </row>
    <row r="133" spans="1:48">
      <c r="B133" t="s">
        <v>63</v>
      </c>
      <c r="E133" s="19"/>
      <c r="F133" s="39">
        <v>9634530.3036376871</v>
      </c>
      <c r="G133" s="39">
        <v>9577580.3973327745</v>
      </c>
      <c r="H133" s="39">
        <v>9520325.9246524647</v>
      </c>
      <c r="I133" s="39">
        <v>9462762.6396140382</v>
      </c>
      <c r="J133" s="39">
        <v>9404886.2496768851</v>
      </c>
      <c r="K133" s="39">
        <v>9346692.4152829666</v>
      </c>
      <c r="L133" s="39">
        <v>9288176.7493930571</v>
      </c>
      <c r="M133" s="39">
        <v>9143185.9194731247</v>
      </c>
      <c r="N133" s="39">
        <v>8997326.8434961885</v>
      </c>
      <c r="O133" s="39">
        <v>8850588.942321375</v>
      </c>
      <c r="P133" s="39">
        <v>8702961.5269595329</v>
      </c>
      <c r="Q133" s="39">
        <v>8447094.558413472</v>
      </c>
      <c r="R133" s="39">
        <v>8302151.3154727183</v>
      </c>
      <c r="S133" s="39">
        <v>8157134.196605606</v>
      </c>
      <c r="T133" s="39">
        <v>8012042.2956995154</v>
      </c>
      <c r="U133" s="39">
        <v>7866874.6972056581</v>
      </c>
      <c r="V133" s="39">
        <v>7721630.4760484919</v>
      </c>
      <c r="W133" s="39">
        <v>7667979.6029459853</v>
      </c>
      <c r="X133" s="39">
        <v>7614310.6514147455</v>
      </c>
      <c r="Y133" s="39">
        <v>7560623.3470097538</v>
      </c>
      <c r="Z133" s="39">
        <v>7506917.4121862091</v>
      </c>
      <c r="AA133" s="39">
        <v>7453192.5662685009</v>
      </c>
      <c r="AB133" s="39">
        <v>7399448.5254188403</v>
      </c>
      <c r="AC133" s="39">
        <v>7345685.0026056226</v>
      </c>
      <c r="AD133" s="39">
        <v>7291901.7075714814</v>
      </c>
      <c r="AE133" s="39">
        <v>7238098.3468010584</v>
      </c>
      <c r="AF133" s="39">
        <v>7184274.6234884346</v>
      </c>
      <c r="AG133" s="39">
        <v>7130430.2375043212</v>
      </c>
      <c r="AH133" s="39">
        <v>7076564.8853628701</v>
      </c>
      <c r="AI133" s="39">
        <v>7022678.2601882229</v>
      </c>
      <c r="AJ133" s="39">
        <v>6968770.0516807316</v>
      </c>
      <c r="AK133" s="39">
        <v>6914839.9460828602</v>
      </c>
      <c r="AL133" s="39">
        <v>6860887.6261447733</v>
      </c>
      <c r="AM133" s="39">
        <v>6806912.7710895967</v>
      </c>
      <c r="AN133" s="39">
        <v>6752915.0565783614</v>
      </c>
      <c r="AO133" s="39">
        <v>6698894.1546746157</v>
      </c>
      <c r="AP133" s="39">
        <v>6644849.7338087019</v>
      </c>
      <c r="AQ133" s="39">
        <v>6590781.4587417152</v>
      </c>
      <c r="AR133" s="39">
        <v>6536688.9905291013</v>
      </c>
      <c r="AS133" s="39">
        <v>6482571.9864839381</v>
      </c>
      <c r="AT133" s="39">
        <v>6428430.1001398657</v>
      </c>
      <c r="AU133" s="39">
        <v>6374262.9812136739</v>
      </c>
      <c r="AV133" s="40">
        <f>(AU133-F133)/F133</f>
        <v>-0.3383940077694334</v>
      </c>
    </row>
    <row r="134" spans="1:48">
      <c r="B134" t="s">
        <v>64</v>
      </c>
    </row>
    <row r="138" spans="1:48">
      <c r="A138" s="27" t="s">
        <v>36</v>
      </c>
      <c r="B138" s="27"/>
      <c r="C138" s="27"/>
      <c r="D138" s="27"/>
      <c r="E138" s="27"/>
      <c r="F138" s="27"/>
    </row>
    <row r="139" spans="1:48">
      <c r="A139" s="27"/>
      <c r="B139" s="27"/>
      <c r="C139" s="27"/>
      <c r="D139" s="27"/>
      <c r="E139" s="27"/>
      <c r="F139" s="27"/>
    </row>
    <row r="140" spans="1:48">
      <c r="A140" s="27" t="s">
        <v>40</v>
      </c>
      <c r="B140" s="27"/>
      <c r="C140" s="27"/>
      <c r="D140" s="27"/>
      <c r="E140" s="27"/>
      <c r="F140" s="27"/>
    </row>
    <row r="142" spans="1:48">
      <c r="F142" t="s">
        <v>41</v>
      </c>
    </row>
    <row r="143" spans="1:48">
      <c r="F143" s="4">
        <v>1990</v>
      </c>
      <c r="G143" s="4">
        <v>2000</v>
      </c>
      <c r="H143" s="4">
        <v>2010</v>
      </c>
      <c r="I143" s="4">
        <v>2020</v>
      </c>
      <c r="J143" s="4">
        <v>2030</v>
      </c>
      <c r="K143" s="4">
        <v>2040</v>
      </c>
      <c r="L143" s="4">
        <v>2050</v>
      </c>
    </row>
    <row r="144" spans="1:48">
      <c r="C144" t="s">
        <v>42</v>
      </c>
      <c r="E144" t="s">
        <v>63</v>
      </c>
      <c r="F144" s="29">
        <v>8116593.5570616741</v>
      </c>
      <c r="G144">
        <v>8847086.9771972243</v>
      </c>
      <c r="H144" s="8">
        <v>9577580.3973327745</v>
      </c>
      <c r="I144" s="8">
        <v>8447094.558413472</v>
      </c>
      <c r="J144" s="8">
        <v>7453192.5662685009</v>
      </c>
      <c r="K144" s="8">
        <v>6914839.9460828602</v>
      </c>
      <c r="L144" s="8">
        <v>6374262.9812136739</v>
      </c>
      <c r="M144" s="34">
        <f>(L144-F144)/F144</f>
        <v>-0.21466278477528564</v>
      </c>
    </row>
    <row r="145" spans="3:47">
      <c r="C145" t="s">
        <v>43</v>
      </c>
      <c r="E145" t="s">
        <v>65</v>
      </c>
      <c r="F145">
        <v>8116593.5570616741</v>
      </c>
      <c r="G145">
        <v>7797711.8609623378</v>
      </c>
      <c r="H145" s="8">
        <f>G145*(1-0.4%)^10</f>
        <v>7491358.2698361427</v>
      </c>
      <c r="I145" s="8">
        <f>H145*(1-5.1%)^10</f>
        <v>4438361.6997254435</v>
      </c>
      <c r="J145" s="8">
        <f t="shared" ref="J145:L145" si="34">I145*(1-5.1%)^10</f>
        <v>2629570.4821524448</v>
      </c>
      <c r="K145" s="8">
        <f t="shared" si="34"/>
        <v>1557926.4125848913</v>
      </c>
      <c r="L145" s="8">
        <f t="shared" si="34"/>
        <v>923015.64970522816</v>
      </c>
      <c r="M145" s="34">
        <f t="shared" ref="M145:M146" si="35">(L145-F145)/F145</f>
        <v>-0.88628041515000122</v>
      </c>
    </row>
    <row r="146" spans="3:47">
      <c r="C146" t="s">
        <v>44</v>
      </c>
      <c r="E146" t="s">
        <v>62</v>
      </c>
      <c r="F146" s="14">
        <v>8116593.5570616741</v>
      </c>
      <c r="G146">
        <v>8847086.9771972243</v>
      </c>
      <c r="H146" s="41">
        <v>7758890.8345815698</v>
      </c>
      <c r="I146">
        <v>2993755.2707446017</v>
      </c>
      <c r="J146">
        <v>2518195.4850676795</v>
      </c>
      <c r="K146">
        <v>2347984.7080372889</v>
      </c>
      <c r="L146">
        <v>2180933.1345076822</v>
      </c>
      <c r="M146" s="34">
        <f t="shared" si="35"/>
        <v>-0.73129945226711435</v>
      </c>
    </row>
    <row r="149" spans="3:47">
      <c r="F149">
        <v>1990</v>
      </c>
      <c r="G149">
        <v>2000</v>
      </c>
      <c r="H149">
        <v>2010</v>
      </c>
      <c r="I149">
        <v>2020</v>
      </c>
      <c r="J149">
        <v>2030</v>
      </c>
      <c r="K149">
        <v>2040</v>
      </c>
      <c r="L149">
        <v>2050</v>
      </c>
    </row>
    <row r="150" spans="3:47">
      <c r="E150" t="s">
        <v>62</v>
      </c>
      <c r="F150">
        <v>8116593.5570616741</v>
      </c>
      <c r="G150">
        <v>8847086.9771972243</v>
      </c>
      <c r="H150">
        <v>7758890.8345815698</v>
      </c>
      <c r="I150">
        <v>2993755.2707446017</v>
      </c>
      <c r="J150">
        <v>2518195.4850676795</v>
      </c>
      <c r="K150">
        <v>2347984.7080372889</v>
      </c>
      <c r="L150">
        <v>2180933.1345076822</v>
      </c>
    </row>
    <row r="151" spans="3:47">
      <c r="F151">
        <v>9634530.3036376871</v>
      </c>
      <c r="G151">
        <v>7758890.8345815698</v>
      </c>
      <c r="H151">
        <v>6413069.2242209325</v>
      </c>
      <c r="I151">
        <v>5447387.3149503106</v>
      </c>
      <c r="J151">
        <v>4754432.826670873</v>
      </c>
      <c r="K151">
        <v>4257122.1909632217</v>
      </c>
      <c r="L151">
        <v>3900135.2584357075</v>
      </c>
      <c r="M151">
        <v>3609757.4714642786</v>
      </c>
      <c r="N151">
        <v>3394325.2658770853</v>
      </c>
      <c r="O151">
        <v>3231992.9445145102</v>
      </c>
      <c r="P151">
        <v>3107196.4244910614</v>
      </c>
      <c r="Q151">
        <v>2993755.2707446017</v>
      </c>
      <c r="R151">
        <v>2899421.4603654332</v>
      </c>
      <c r="S151">
        <v>2818692.9393452094</v>
      </c>
      <c r="T151">
        <v>2747643.9441829114</v>
      </c>
      <c r="U151">
        <v>2683473.6490357756</v>
      </c>
      <c r="V151">
        <v>2624183.9682171871</v>
      </c>
      <c r="W151">
        <v>2599425.78397538</v>
      </c>
      <c r="X151">
        <v>2577025.3460434135</v>
      </c>
      <c r="Y151">
        <v>2556317.2372346963</v>
      </c>
      <c r="Z151">
        <v>2536822.3089382616</v>
      </c>
      <c r="AA151">
        <v>2518195.4850676795</v>
      </c>
      <c r="AB151">
        <v>2500188.1999312816</v>
      </c>
      <c r="AC151">
        <v>2482621.3651493979</v>
      </c>
      <c r="AD151">
        <v>2465365.912707129</v>
      </c>
      <c r="AE151">
        <v>2448328.7897782619</v>
      </c>
      <c r="AF151">
        <v>2431442.876922382</v>
      </c>
      <c r="AG151">
        <v>2414659.7299567293</v>
      </c>
      <c r="AH151">
        <v>2397944.3542024461</v>
      </c>
      <c r="AI151">
        <v>2381271.4416748579</v>
      </c>
      <c r="AJ151">
        <v>2364622.6614174782</v>
      </c>
      <c r="AK151">
        <v>2347984.7080372889</v>
      </c>
      <c r="AL151">
        <v>2331347.8961478472</v>
      </c>
      <c r="AM151">
        <v>2314705.1479034009</v>
      </c>
      <c r="AN151">
        <v>2298051.2636115123</v>
      </c>
      <c r="AO151">
        <v>2281382.3962196596</v>
      </c>
      <c r="AP151">
        <v>2264695.6726467018</v>
      </c>
      <c r="AQ151">
        <v>2247988.9208932561</v>
      </c>
      <c r="AR151">
        <v>2231260.4733570651</v>
      </c>
      <c r="AS151">
        <v>2214509.02505357</v>
      </c>
      <c r="AT151">
        <v>2197733.5313995248</v>
      </c>
      <c r="AU151">
        <v>2180933.1345076822</v>
      </c>
    </row>
    <row r="152" spans="3:47">
      <c r="F152">
        <v>2009</v>
      </c>
      <c r="G152">
        <v>2010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7"/>
  <sheetViews>
    <sheetView topLeftCell="A111" workbookViewId="0">
      <selection activeCell="G131" sqref="G131:AU131"/>
    </sheetView>
  </sheetViews>
  <sheetFormatPr baseColWidth="10" defaultRowHeight="15" x14ac:dyDescent="0"/>
  <cols>
    <col min="4" max="4" width="22.5" customWidth="1"/>
    <col min="5" max="5" width="13.1640625" customWidth="1"/>
    <col min="6" max="6" width="17.6640625" customWidth="1"/>
    <col min="7" max="42" width="14.5" bestFit="1" customWidth="1"/>
    <col min="43" max="46" width="13" bestFit="1" customWidth="1"/>
    <col min="47" max="47" width="12.5" customWidth="1"/>
  </cols>
  <sheetData>
    <row r="1" spans="1:48">
      <c r="A1" s="2" t="s">
        <v>16</v>
      </c>
      <c r="B1" s="2"/>
      <c r="C1" s="2"/>
      <c r="D1" s="2"/>
    </row>
    <row r="2" spans="1:48">
      <c r="A2" s="2"/>
      <c r="B2" s="2"/>
      <c r="C2" s="2"/>
      <c r="D2" s="2"/>
    </row>
    <row r="4" spans="1:48">
      <c r="AV4" s="2" t="s">
        <v>49</v>
      </c>
    </row>
    <row r="5" spans="1:48">
      <c r="A5" s="2" t="s">
        <v>50</v>
      </c>
      <c r="B5" s="2"/>
      <c r="C5" s="4" t="s">
        <v>13</v>
      </c>
      <c r="D5" s="4" t="s">
        <v>14</v>
      </c>
      <c r="E5" s="4" t="s">
        <v>15</v>
      </c>
      <c r="AV5" s="2"/>
    </row>
    <row r="6" spans="1:48">
      <c r="C6" s="4"/>
      <c r="D6" s="4"/>
      <c r="E6" s="4" t="s">
        <v>18</v>
      </c>
      <c r="F6" s="33">
        <v>2009</v>
      </c>
      <c r="G6" s="33">
        <v>2010</v>
      </c>
      <c r="H6" s="33">
        <v>2011</v>
      </c>
      <c r="I6" s="33">
        <v>2012</v>
      </c>
      <c r="J6" s="33">
        <v>2013</v>
      </c>
      <c r="K6" s="33">
        <v>2014</v>
      </c>
      <c r="L6" s="33">
        <v>2015</v>
      </c>
      <c r="M6" s="33">
        <v>2016</v>
      </c>
      <c r="N6" s="33">
        <v>2017</v>
      </c>
      <c r="O6" s="33">
        <v>2018</v>
      </c>
      <c r="P6" s="33">
        <v>2019</v>
      </c>
      <c r="Q6" s="33">
        <v>2020</v>
      </c>
      <c r="R6" s="33">
        <v>2021</v>
      </c>
      <c r="S6" s="33">
        <v>2022</v>
      </c>
      <c r="T6" s="33">
        <v>2023</v>
      </c>
      <c r="U6" s="33">
        <v>2024</v>
      </c>
      <c r="V6" s="33">
        <v>2025</v>
      </c>
      <c r="W6" s="33">
        <v>2026</v>
      </c>
      <c r="X6" s="33">
        <v>2027</v>
      </c>
      <c r="Y6" s="33">
        <v>2028</v>
      </c>
      <c r="Z6" s="33">
        <v>2029</v>
      </c>
      <c r="AA6" s="33">
        <v>2030</v>
      </c>
      <c r="AB6" s="33">
        <v>2031</v>
      </c>
      <c r="AC6" s="33">
        <v>2032</v>
      </c>
      <c r="AD6" s="33">
        <v>2033</v>
      </c>
      <c r="AE6" s="33">
        <v>2034</v>
      </c>
      <c r="AF6" s="33">
        <v>2035</v>
      </c>
      <c r="AG6" s="33">
        <v>2036</v>
      </c>
      <c r="AH6" s="33">
        <v>2037</v>
      </c>
      <c r="AI6" s="33">
        <v>2038</v>
      </c>
      <c r="AJ6" s="33">
        <v>2039</v>
      </c>
      <c r="AK6" s="33">
        <v>2040</v>
      </c>
      <c r="AL6" s="33">
        <v>2041</v>
      </c>
      <c r="AM6" s="33">
        <v>2042</v>
      </c>
      <c r="AN6" s="33">
        <v>2043</v>
      </c>
      <c r="AO6" s="33">
        <v>2044</v>
      </c>
      <c r="AP6" s="33">
        <v>2045</v>
      </c>
      <c r="AQ6" s="33">
        <v>2046</v>
      </c>
      <c r="AR6" s="33">
        <v>2047</v>
      </c>
      <c r="AS6" s="33">
        <v>2048</v>
      </c>
      <c r="AT6" s="33">
        <v>2049</v>
      </c>
      <c r="AU6" s="33">
        <v>2050</v>
      </c>
    </row>
    <row r="7" spans="1:48">
      <c r="D7" t="s">
        <v>7</v>
      </c>
      <c r="E7">
        <v>499.1</v>
      </c>
      <c r="F7" s="32">
        <v>166070</v>
      </c>
      <c r="G7" s="32">
        <f>F7-G8</f>
        <v>166070</v>
      </c>
      <c r="H7" s="32">
        <v>166070</v>
      </c>
      <c r="I7" s="32">
        <v>166070</v>
      </c>
      <c r="J7" s="32">
        <v>166070</v>
      </c>
      <c r="K7" s="32">
        <v>166070</v>
      </c>
      <c r="L7" s="32">
        <v>166070</v>
      </c>
      <c r="M7" s="32">
        <v>166070</v>
      </c>
      <c r="N7" s="32">
        <v>166070</v>
      </c>
      <c r="O7" s="32">
        <v>166070</v>
      </c>
      <c r="P7" s="32">
        <v>166070</v>
      </c>
      <c r="Q7" s="32">
        <v>166070</v>
      </c>
      <c r="R7" s="32">
        <v>166070</v>
      </c>
      <c r="S7" s="32">
        <v>166070</v>
      </c>
      <c r="T7" s="32">
        <v>166070</v>
      </c>
      <c r="U7" s="32">
        <v>166070</v>
      </c>
      <c r="V7" s="32">
        <v>166070</v>
      </c>
      <c r="W7" s="32">
        <v>166070</v>
      </c>
      <c r="X7" s="32">
        <v>166070</v>
      </c>
      <c r="Y7" s="32">
        <v>166070</v>
      </c>
      <c r="Z7" s="32">
        <v>166070</v>
      </c>
      <c r="AA7" s="32">
        <v>166070</v>
      </c>
      <c r="AB7" s="32">
        <v>166070</v>
      </c>
      <c r="AC7" s="32">
        <v>166070</v>
      </c>
      <c r="AD7" s="32">
        <v>166070</v>
      </c>
      <c r="AE7" s="32">
        <v>166070</v>
      </c>
      <c r="AF7" s="32">
        <v>166070</v>
      </c>
      <c r="AG7" s="32">
        <v>166070</v>
      </c>
      <c r="AH7" s="32">
        <v>166070</v>
      </c>
      <c r="AI7" s="32">
        <v>166070</v>
      </c>
      <c r="AJ7" s="32">
        <v>166070</v>
      </c>
      <c r="AK7" s="32">
        <v>166070</v>
      </c>
      <c r="AL7" s="32">
        <v>166070</v>
      </c>
      <c r="AM7" s="32">
        <v>166070</v>
      </c>
      <c r="AN7" s="32">
        <v>166070</v>
      </c>
      <c r="AO7" s="32">
        <v>166070</v>
      </c>
      <c r="AP7" s="32">
        <v>166070</v>
      </c>
      <c r="AQ7" s="32">
        <v>166070</v>
      </c>
      <c r="AR7" s="32">
        <v>166070</v>
      </c>
      <c r="AS7" s="32">
        <v>166070</v>
      </c>
      <c r="AT7" s="32">
        <v>166070</v>
      </c>
      <c r="AU7" s="32">
        <v>166070</v>
      </c>
      <c r="AV7" s="36">
        <f>AU7/AU34</f>
        <v>0.12385701966378473</v>
      </c>
    </row>
    <row r="8" spans="1:48">
      <c r="D8" s="42" t="s">
        <v>67</v>
      </c>
      <c r="E8">
        <v>49.910000000000004</v>
      </c>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row>
    <row r="9" spans="1:48">
      <c r="D9" t="s">
        <v>8</v>
      </c>
      <c r="E9">
        <v>397.3</v>
      </c>
      <c r="F9" s="32">
        <v>76848</v>
      </c>
      <c r="G9" s="32">
        <v>76848</v>
      </c>
      <c r="H9" s="32">
        <v>76848</v>
      </c>
      <c r="I9" s="32">
        <v>76848</v>
      </c>
      <c r="J9" s="32">
        <v>76848</v>
      </c>
      <c r="K9" s="32">
        <v>76848</v>
      </c>
      <c r="L9" s="32">
        <v>76848</v>
      </c>
      <c r="M9" s="32">
        <v>76848</v>
      </c>
      <c r="N9" s="32">
        <v>76848</v>
      </c>
      <c r="O9" s="32">
        <v>76848</v>
      </c>
      <c r="P9" s="32">
        <v>76848</v>
      </c>
      <c r="Q9" s="32">
        <v>76848</v>
      </c>
      <c r="R9" s="32">
        <v>76848</v>
      </c>
      <c r="S9" s="32">
        <v>76848</v>
      </c>
      <c r="T9" s="32">
        <v>76848</v>
      </c>
      <c r="U9" s="32">
        <v>76848</v>
      </c>
      <c r="V9" s="32">
        <v>76848</v>
      </c>
      <c r="W9" s="32">
        <v>76848</v>
      </c>
      <c r="X9" s="32">
        <v>76848</v>
      </c>
      <c r="Y9" s="32">
        <v>76848</v>
      </c>
      <c r="Z9" s="32">
        <v>76848</v>
      </c>
      <c r="AA9" s="32">
        <v>76848</v>
      </c>
      <c r="AB9" s="32">
        <v>76848</v>
      </c>
      <c r="AC9" s="32">
        <v>76848</v>
      </c>
      <c r="AD9" s="32">
        <v>76848</v>
      </c>
      <c r="AE9" s="32">
        <v>76848</v>
      </c>
      <c r="AF9" s="32">
        <v>76848</v>
      </c>
      <c r="AG9" s="32">
        <v>76848</v>
      </c>
      <c r="AH9" s="32">
        <v>76848</v>
      </c>
      <c r="AI9" s="32">
        <v>76848</v>
      </c>
      <c r="AJ9" s="32">
        <v>76848</v>
      </c>
      <c r="AK9" s="32">
        <v>76848</v>
      </c>
      <c r="AL9" s="32">
        <v>76848</v>
      </c>
      <c r="AM9" s="32">
        <v>76848</v>
      </c>
      <c r="AN9" s="32">
        <v>76848</v>
      </c>
      <c r="AO9" s="32">
        <v>76848</v>
      </c>
      <c r="AP9" s="32">
        <v>76848</v>
      </c>
      <c r="AQ9" s="32">
        <v>76848</v>
      </c>
      <c r="AR9" s="32">
        <v>76848</v>
      </c>
      <c r="AS9" s="32">
        <v>76848</v>
      </c>
      <c r="AT9" s="32">
        <v>76848</v>
      </c>
      <c r="AU9" s="32">
        <v>76848</v>
      </c>
      <c r="AV9" s="36">
        <f>AU9/AU34</f>
        <v>5.7314170212094472E-2</v>
      </c>
    </row>
    <row r="10" spans="1:48">
      <c r="D10" s="42" t="s">
        <v>66</v>
      </c>
      <c r="E10">
        <v>198.65</v>
      </c>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row>
    <row r="11" spans="1:48">
      <c r="D11" t="s">
        <v>9</v>
      </c>
      <c r="E11">
        <v>359.6</v>
      </c>
      <c r="F11" s="32">
        <v>92750</v>
      </c>
      <c r="G11" s="32">
        <v>92750</v>
      </c>
      <c r="H11" s="32">
        <v>92750</v>
      </c>
      <c r="I11" s="32">
        <v>92750</v>
      </c>
      <c r="J11" s="32">
        <v>92750</v>
      </c>
      <c r="K11" s="32">
        <v>92750</v>
      </c>
      <c r="L11" s="32">
        <v>92750</v>
      </c>
      <c r="M11" s="32">
        <v>92750</v>
      </c>
      <c r="N11" s="32">
        <v>92750</v>
      </c>
      <c r="O11" s="32">
        <v>92750</v>
      </c>
      <c r="P11" s="32">
        <v>92750</v>
      </c>
      <c r="Q11" s="32">
        <v>92750</v>
      </c>
      <c r="R11" s="32">
        <v>92750</v>
      </c>
      <c r="S11" s="32">
        <v>92750</v>
      </c>
      <c r="T11" s="32">
        <v>92750</v>
      </c>
      <c r="U11" s="32">
        <v>92750</v>
      </c>
      <c r="V11" s="32">
        <v>92750</v>
      </c>
      <c r="W11" s="32">
        <v>92750</v>
      </c>
      <c r="X11" s="32">
        <v>92750</v>
      </c>
      <c r="Y11" s="32">
        <v>92750</v>
      </c>
      <c r="Z11" s="32">
        <v>92750</v>
      </c>
      <c r="AA11" s="32">
        <v>92750</v>
      </c>
      <c r="AB11" s="32">
        <v>92750</v>
      </c>
      <c r="AC11" s="32">
        <v>92750</v>
      </c>
      <c r="AD11" s="32">
        <v>92750</v>
      </c>
      <c r="AE11" s="32">
        <v>92750</v>
      </c>
      <c r="AF11" s="32">
        <v>92750</v>
      </c>
      <c r="AG11" s="32">
        <v>92750</v>
      </c>
      <c r="AH11" s="32">
        <v>92750</v>
      </c>
      <c r="AI11" s="32">
        <v>92750</v>
      </c>
      <c r="AJ11" s="32">
        <v>92750</v>
      </c>
      <c r="AK11" s="32">
        <v>92750</v>
      </c>
      <c r="AL11" s="32">
        <v>92750</v>
      </c>
      <c r="AM11" s="32">
        <v>92750</v>
      </c>
      <c r="AN11" s="32">
        <v>92750</v>
      </c>
      <c r="AO11" s="32">
        <v>92750</v>
      </c>
      <c r="AP11" s="32">
        <v>92750</v>
      </c>
      <c r="AQ11" s="32">
        <v>92750</v>
      </c>
      <c r="AR11" s="32">
        <v>92750</v>
      </c>
      <c r="AS11" s="32">
        <v>92750</v>
      </c>
      <c r="AT11" s="32">
        <v>92750</v>
      </c>
      <c r="AU11" s="32">
        <v>92750</v>
      </c>
      <c r="AV11" s="36">
        <f>AU11/AU34</f>
        <v>6.9174074630071858E-2</v>
      </c>
    </row>
    <row r="12" spans="1:48">
      <c r="D12" s="42" t="s">
        <v>68</v>
      </c>
      <c r="E12">
        <v>305.66000000000003</v>
      </c>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row>
    <row r="13" spans="1:48">
      <c r="C13" t="s">
        <v>0</v>
      </c>
      <c r="D13" t="s">
        <v>10</v>
      </c>
      <c r="E13">
        <v>210.5</v>
      </c>
      <c r="F13" s="13">
        <v>53283</v>
      </c>
      <c r="G13" s="13">
        <v>53283</v>
      </c>
      <c r="H13" s="13">
        <v>53283</v>
      </c>
      <c r="I13" s="13">
        <v>53283</v>
      </c>
      <c r="J13" s="13">
        <v>53283</v>
      </c>
      <c r="K13" s="13">
        <v>53283</v>
      </c>
      <c r="L13" s="13">
        <v>53283</v>
      </c>
      <c r="M13" s="13">
        <v>53283</v>
      </c>
      <c r="N13" s="13">
        <v>53283</v>
      </c>
      <c r="O13" s="13">
        <v>53283</v>
      </c>
      <c r="P13" s="13">
        <v>53283</v>
      </c>
      <c r="Q13" s="13">
        <v>53283</v>
      </c>
      <c r="R13" s="13">
        <v>53283</v>
      </c>
      <c r="S13" s="13">
        <v>53283</v>
      </c>
      <c r="T13" s="13">
        <v>53283</v>
      </c>
      <c r="U13" s="13">
        <v>53283</v>
      </c>
      <c r="V13" s="13">
        <v>53283</v>
      </c>
      <c r="W13" s="13">
        <v>53283</v>
      </c>
      <c r="X13" s="13">
        <v>53283</v>
      </c>
      <c r="Y13" s="13">
        <v>53283</v>
      </c>
      <c r="Z13" s="13">
        <v>53283</v>
      </c>
      <c r="AA13" s="13">
        <v>53283</v>
      </c>
      <c r="AB13" s="13">
        <v>53283</v>
      </c>
      <c r="AC13" s="13">
        <v>53283</v>
      </c>
      <c r="AD13" s="13">
        <v>53283</v>
      </c>
      <c r="AE13" s="13">
        <v>53283</v>
      </c>
      <c r="AF13" s="13">
        <v>53283</v>
      </c>
      <c r="AG13" s="13">
        <v>53283</v>
      </c>
      <c r="AH13" s="13">
        <v>53283</v>
      </c>
      <c r="AI13" s="13">
        <v>53283</v>
      </c>
      <c r="AJ13" s="13">
        <v>53283</v>
      </c>
      <c r="AK13" s="13">
        <v>53283</v>
      </c>
      <c r="AL13" s="13">
        <v>53283</v>
      </c>
      <c r="AM13" s="13">
        <v>53283</v>
      </c>
      <c r="AN13" s="13">
        <v>53283</v>
      </c>
      <c r="AO13" s="13">
        <v>53283</v>
      </c>
      <c r="AP13" s="13">
        <v>53283</v>
      </c>
      <c r="AQ13" s="13">
        <v>53283</v>
      </c>
      <c r="AR13" s="13">
        <v>53283</v>
      </c>
      <c r="AS13" s="13">
        <v>53283</v>
      </c>
      <c r="AT13" s="13">
        <v>53283</v>
      </c>
      <c r="AU13" s="13">
        <v>53283</v>
      </c>
    </row>
    <row r="14" spans="1:48">
      <c r="D14" t="s">
        <v>11</v>
      </c>
      <c r="E14">
        <v>179.3</v>
      </c>
      <c r="F14" s="13">
        <v>20037</v>
      </c>
      <c r="G14" s="12">
        <v>22504.535</v>
      </c>
      <c r="H14" s="12">
        <v>24990.5765125</v>
      </c>
      <c r="I14" s="12">
        <v>27495.263336343749</v>
      </c>
      <c r="J14" s="12">
        <v>30018.735311366327</v>
      </c>
      <c r="K14" s="12">
        <v>32561.133326201576</v>
      </c>
      <c r="L14" s="12">
        <v>35122.599326148091</v>
      </c>
      <c r="M14" s="12">
        <v>37703.276321094199</v>
      </c>
      <c r="N14" s="12">
        <v>40303.308393502404</v>
      </c>
      <c r="O14" s="12">
        <v>42922.840706453673</v>
      </c>
      <c r="P14" s="12">
        <v>45562.019511752078</v>
      </c>
      <c r="Q14" s="12">
        <v>45562.019511752078</v>
      </c>
      <c r="R14" s="12">
        <v>45562.019511752078</v>
      </c>
      <c r="S14" s="12">
        <v>45562.019511752078</v>
      </c>
      <c r="T14" s="12">
        <v>45562.019511752078</v>
      </c>
      <c r="U14" s="12">
        <v>45562.019511752078</v>
      </c>
      <c r="V14" s="12">
        <v>45562.019511752078</v>
      </c>
      <c r="W14" s="12">
        <v>45562.019511752078</v>
      </c>
      <c r="X14" s="12">
        <v>45562.019511752078</v>
      </c>
      <c r="Y14" s="12">
        <v>45562.019511752078</v>
      </c>
      <c r="Z14" s="12">
        <v>45562.019511752078</v>
      </c>
      <c r="AA14" s="12">
        <v>45562.019511752078</v>
      </c>
      <c r="AB14" s="12">
        <v>45562.019511752078</v>
      </c>
      <c r="AC14" s="12">
        <v>45562.019511752078</v>
      </c>
      <c r="AD14" s="12">
        <v>45562.019511752078</v>
      </c>
      <c r="AE14" s="12">
        <v>45562.019511752078</v>
      </c>
      <c r="AF14" s="12">
        <v>45562.019511752078</v>
      </c>
      <c r="AG14" s="12">
        <v>45562.019511752078</v>
      </c>
      <c r="AH14" s="12">
        <v>45562.019511752078</v>
      </c>
      <c r="AI14" s="12">
        <v>45562.019511752078</v>
      </c>
      <c r="AJ14" s="12">
        <v>45562.019511752078</v>
      </c>
      <c r="AK14" s="12">
        <v>45562.019511752078</v>
      </c>
      <c r="AL14" s="12">
        <v>45562.019511752078</v>
      </c>
      <c r="AM14" s="12">
        <v>45562.019511752078</v>
      </c>
      <c r="AN14" s="12">
        <v>45562.019511752078</v>
      </c>
      <c r="AO14" s="12">
        <v>45562.019511752078</v>
      </c>
      <c r="AP14" s="12">
        <v>45562.019511752078</v>
      </c>
      <c r="AQ14" s="12">
        <v>45562.019511752078</v>
      </c>
      <c r="AR14" s="12">
        <v>45562.019511752078</v>
      </c>
      <c r="AS14" s="12">
        <v>45562.019511752078</v>
      </c>
      <c r="AT14" s="12">
        <v>45562.019511752078</v>
      </c>
      <c r="AU14" s="12">
        <v>45562.019511752078</v>
      </c>
    </row>
    <row r="15" spans="1:48">
      <c r="D15" t="s">
        <v>12</v>
      </c>
      <c r="E15">
        <v>15</v>
      </c>
      <c r="F15" s="13"/>
      <c r="G15" s="13"/>
      <c r="H15" s="13"/>
      <c r="I15" s="13"/>
      <c r="J15" s="13"/>
      <c r="K15" s="13"/>
      <c r="L15" s="13"/>
      <c r="M15" s="13"/>
      <c r="N15" s="13"/>
      <c r="O15" s="13"/>
      <c r="P15" s="13"/>
      <c r="Q15" s="12">
        <v>2658.9726463381403</v>
      </c>
      <c r="R15" s="12">
        <v>5337.8875875238173</v>
      </c>
      <c r="S15" s="12">
        <v>8036.8943907683861</v>
      </c>
      <c r="T15" s="12">
        <v>10756.143745037289</v>
      </c>
      <c r="U15" s="12">
        <v>13495.787469463208</v>
      </c>
      <c r="V15" s="12">
        <v>16255.978521822322</v>
      </c>
      <c r="W15" s="12">
        <v>19036.871007074129</v>
      </c>
      <c r="X15" s="12">
        <v>21838.620185965327</v>
      </c>
      <c r="Y15" s="12">
        <v>24661.382483698206</v>
      </c>
      <c r="Z15" s="12">
        <v>27505.315498664084</v>
      </c>
      <c r="AA15" s="12">
        <v>30370.578011242204</v>
      </c>
      <c r="AB15" s="12">
        <v>33257.329992664658</v>
      </c>
      <c r="AC15" s="12">
        <v>36165.732613947781</v>
      </c>
      <c r="AD15" s="12">
        <v>39095.948254890529</v>
      </c>
      <c r="AE15" s="12">
        <v>42048.140513140344</v>
      </c>
      <c r="AF15" s="12">
        <v>45022.474213327034</v>
      </c>
      <c r="AG15" s="12">
        <v>48019.115416265129</v>
      </c>
      <c r="AH15" s="12">
        <v>51038.231428225256</v>
      </c>
      <c r="AI15" s="12">
        <v>54079.990810275085</v>
      </c>
      <c r="AJ15" s="12">
        <v>57144.563387690287</v>
      </c>
      <c r="AK15" s="12">
        <v>60232.120259436102</v>
      </c>
      <c r="AL15" s="12">
        <v>63342.833807720017</v>
      </c>
      <c r="AM15" s="12">
        <v>66476.877707616062</v>
      </c>
      <c r="AN15" s="12">
        <v>69634.426936761331</v>
      </c>
      <c r="AO15" s="12">
        <v>72815.657785125179</v>
      </c>
      <c r="AP15" s="12">
        <v>76020.747864851757</v>
      </c>
      <c r="AQ15" s="12">
        <v>79249.876120176283</v>
      </c>
      <c r="AR15" s="12">
        <v>82503.222837415742</v>
      </c>
      <c r="AS15" s="12">
        <v>85780.969655034496</v>
      </c>
      <c r="AT15" s="12">
        <v>89083.299573785393</v>
      </c>
      <c r="AU15" s="12">
        <v>92410.396966926928</v>
      </c>
    </row>
    <row r="16" spans="1:48">
      <c r="D16" t="s">
        <v>7</v>
      </c>
      <c r="E16">
        <v>432.4</v>
      </c>
      <c r="F16" s="32">
        <v>202490</v>
      </c>
      <c r="G16" s="32">
        <v>202490</v>
      </c>
      <c r="H16" s="32">
        <v>202490</v>
      </c>
      <c r="I16" s="32">
        <v>202490</v>
      </c>
      <c r="J16" s="32">
        <v>202490</v>
      </c>
      <c r="K16" s="32">
        <v>202490</v>
      </c>
      <c r="L16" s="32">
        <v>202490</v>
      </c>
      <c r="M16" s="32">
        <v>202490</v>
      </c>
      <c r="N16" s="32">
        <v>202490</v>
      </c>
      <c r="O16" s="32">
        <v>202490</v>
      </c>
      <c r="P16" s="32">
        <v>202490</v>
      </c>
      <c r="Q16" s="32">
        <v>202490</v>
      </c>
      <c r="R16" s="32">
        <v>202490</v>
      </c>
      <c r="S16" s="32">
        <v>202490</v>
      </c>
      <c r="T16" s="32">
        <v>202490</v>
      </c>
      <c r="U16" s="32">
        <v>202490</v>
      </c>
      <c r="V16" s="32">
        <v>202490</v>
      </c>
      <c r="W16" s="32">
        <v>202490</v>
      </c>
      <c r="X16" s="32">
        <v>202490</v>
      </c>
      <c r="Y16" s="32">
        <v>202490</v>
      </c>
      <c r="Z16" s="32">
        <v>202490</v>
      </c>
      <c r="AA16" s="32">
        <v>202490</v>
      </c>
      <c r="AB16" s="32">
        <v>202490</v>
      </c>
      <c r="AC16" s="32">
        <v>202490</v>
      </c>
      <c r="AD16" s="32">
        <v>202490</v>
      </c>
      <c r="AE16" s="32">
        <v>202490</v>
      </c>
      <c r="AF16" s="32">
        <v>202490</v>
      </c>
      <c r="AG16" s="32">
        <v>202490</v>
      </c>
      <c r="AH16" s="32">
        <v>202490</v>
      </c>
      <c r="AI16" s="32">
        <v>202490</v>
      </c>
      <c r="AJ16" s="32">
        <v>202490</v>
      </c>
      <c r="AK16" s="32">
        <v>202490</v>
      </c>
      <c r="AL16" s="32">
        <v>202490</v>
      </c>
      <c r="AM16" s="32">
        <v>202490</v>
      </c>
      <c r="AN16" s="32">
        <v>202490</v>
      </c>
      <c r="AO16" s="32">
        <v>202490</v>
      </c>
      <c r="AP16" s="32">
        <v>202490</v>
      </c>
      <c r="AQ16" s="32">
        <v>202490</v>
      </c>
      <c r="AR16" s="32">
        <v>202490</v>
      </c>
      <c r="AS16" s="32">
        <v>202490</v>
      </c>
      <c r="AT16" s="32">
        <v>202490</v>
      </c>
      <c r="AU16" s="32">
        <v>202490</v>
      </c>
      <c r="AV16" s="36">
        <f>AU16/AU34</f>
        <v>0.15101949727054717</v>
      </c>
    </row>
    <row r="17" spans="3:48">
      <c r="D17" s="42" t="s">
        <v>67</v>
      </c>
      <c r="E17">
        <v>43.24</v>
      </c>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row>
    <row r="18" spans="3:48">
      <c r="D18" t="s">
        <v>8</v>
      </c>
      <c r="E18">
        <v>335.3</v>
      </c>
      <c r="F18" s="32">
        <v>60891</v>
      </c>
      <c r="G18" s="32">
        <v>60891</v>
      </c>
      <c r="H18" s="32">
        <v>60891</v>
      </c>
      <c r="I18" s="32">
        <v>60891</v>
      </c>
      <c r="J18" s="32">
        <v>60891</v>
      </c>
      <c r="K18" s="32">
        <v>60891</v>
      </c>
      <c r="L18" s="32">
        <v>60891</v>
      </c>
      <c r="M18" s="32">
        <v>60891</v>
      </c>
      <c r="N18" s="32">
        <v>60891</v>
      </c>
      <c r="O18" s="32">
        <v>60891</v>
      </c>
      <c r="P18" s="32">
        <v>60891</v>
      </c>
      <c r="Q18" s="32">
        <v>60891</v>
      </c>
      <c r="R18" s="32">
        <v>60891</v>
      </c>
      <c r="S18" s="32">
        <v>60891</v>
      </c>
      <c r="T18" s="32">
        <v>60891</v>
      </c>
      <c r="U18" s="32">
        <v>60891</v>
      </c>
      <c r="V18" s="32">
        <v>60891</v>
      </c>
      <c r="W18" s="32">
        <v>60891</v>
      </c>
      <c r="X18" s="32">
        <v>60891</v>
      </c>
      <c r="Y18" s="32">
        <v>60891</v>
      </c>
      <c r="Z18" s="32">
        <v>60891</v>
      </c>
      <c r="AA18" s="32">
        <v>60891</v>
      </c>
      <c r="AB18" s="32">
        <v>60891</v>
      </c>
      <c r="AC18" s="32">
        <v>60891</v>
      </c>
      <c r="AD18" s="32">
        <v>60891</v>
      </c>
      <c r="AE18" s="32">
        <v>60891</v>
      </c>
      <c r="AF18" s="32">
        <v>60891</v>
      </c>
      <c r="AG18" s="32">
        <v>60891</v>
      </c>
      <c r="AH18" s="32">
        <v>60891</v>
      </c>
      <c r="AI18" s="32">
        <v>60891</v>
      </c>
      <c r="AJ18" s="32">
        <v>60891</v>
      </c>
      <c r="AK18" s="32">
        <v>60891</v>
      </c>
      <c r="AL18" s="32">
        <v>60891</v>
      </c>
      <c r="AM18" s="32">
        <v>60891</v>
      </c>
      <c r="AN18" s="32">
        <v>60891</v>
      </c>
      <c r="AO18" s="32">
        <v>60891</v>
      </c>
      <c r="AP18" s="32">
        <v>60891</v>
      </c>
      <c r="AQ18" s="32">
        <v>60891</v>
      </c>
      <c r="AR18" s="32">
        <v>60891</v>
      </c>
      <c r="AS18" s="32">
        <v>60891</v>
      </c>
      <c r="AT18" s="32">
        <v>60891</v>
      </c>
      <c r="AU18" s="32">
        <v>60891</v>
      </c>
      <c r="AV18" s="36">
        <f>AU18/AU34</f>
        <v>4.5413246127220544E-2</v>
      </c>
    </row>
    <row r="19" spans="3:48">
      <c r="D19" s="42" t="s">
        <v>66</v>
      </c>
      <c r="E19">
        <v>167.65</v>
      </c>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3:48">
      <c r="C20" t="s">
        <v>1</v>
      </c>
      <c r="D20" t="s">
        <v>9</v>
      </c>
      <c r="E20">
        <v>296.5</v>
      </c>
      <c r="F20" s="32">
        <v>35652</v>
      </c>
      <c r="G20" s="32">
        <v>35652</v>
      </c>
      <c r="H20" s="32">
        <v>35652</v>
      </c>
      <c r="I20" s="32">
        <v>35652</v>
      </c>
      <c r="J20" s="32">
        <v>35652</v>
      </c>
      <c r="K20" s="32">
        <v>35652</v>
      </c>
      <c r="L20" s="32">
        <v>35652</v>
      </c>
      <c r="M20" s="32">
        <v>35652</v>
      </c>
      <c r="N20" s="32">
        <v>35652</v>
      </c>
      <c r="O20" s="32">
        <v>35652</v>
      </c>
      <c r="P20" s="32">
        <v>35652</v>
      </c>
      <c r="Q20" s="32">
        <v>35652</v>
      </c>
      <c r="R20" s="32">
        <v>35652</v>
      </c>
      <c r="S20" s="32">
        <v>35652</v>
      </c>
      <c r="T20" s="32">
        <v>35652</v>
      </c>
      <c r="U20" s="32">
        <v>35652</v>
      </c>
      <c r="V20" s="32">
        <v>35652</v>
      </c>
      <c r="W20" s="32">
        <v>35652</v>
      </c>
      <c r="X20" s="32">
        <v>35652</v>
      </c>
      <c r="Y20" s="32">
        <v>35652</v>
      </c>
      <c r="Z20" s="32">
        <v>35652</v>
      </c>
      <c r="AA20" s="32">
        <v>35652</v>
      </c>
      <c r="AB20" s="32">
        <v>35652</v>
      </c>
      <c r="AC20" s="32">
        <v>35652</v>
      </c>
      <c r="AD20" s="32">
        <v>35652</v>
      </c>
      <c r="AE20" s="32">
        <v>35652</v>
      </c>
      <c r="AF20" s="32">
        <v>35652</v>
      </c>
      <c r="AG20" s="32">
        <v>35652</v>
      </c>
      <c r="AH20" s="32">
        <v>35652</v>
      </c>
      <c r="AI20" s="32">
        <v>35652</v>
      </c>
      <c r="AJ20" s="32">
        <v>35652</v>
      </c>
      <c r="AK20" s="32">
        <v>35652</v>
      </c>
      <c r="AL20" s="32">
        <v>35652</v>
      </c>
      <c r="AM20" s="32">
        <v>35652</v>
      </c>
      <c r="AN20" s="32">
        <v>35652</v>
      </c>
      <c r="AO20" s="32">
        <v>35652</v>
      </c>
      <c r="AP20" s="32">
        <v>35652</v>
      </c>
      <c r="AQ20" s="32">
        <v>35652</v>
      </c>
      <c r="AR20" s="32">
        <v>35652</v>
      </c>
      <c r="AS20" s="32">
        <v>35652</v>
      </c>
      <c r="AT20" s="32">
        <v>35652</v>
      </c>
      <c r="AU20" s="32">
        <v>35652</v>
      </c>
      <c r="AV20" s="36">
        <f>AU20/AU34</f>
        <v>2.6589693894461693E-2</v>
      </c>
    </row>
    <row r="21" spans="3:48">
      <c r="D21" s="42" t="s">
        <v>68</v>
      </c>
      <c r="E21">
        <v>252.02500000000001</v>
      </c>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row>
    <row r="22" spans="3:48">
      <c r="D22" t="s">
        <v>10</v>
      </c>
      <c r="E22">
        <v>172.8</v>
      </c>
      <c r="F22" s="13">
        <v>5682</v>
      </c>
      <c r="G22" s="13">
        <v>5682</v>
      </c>
      <c r="H22" s="13">
        <v>5682</v>
      </c>
      <c r="I22" s="13">
        <v>5682</v>
      </c>
      <c r="J22" s="13">
        <v>5682</v>
      </c>
      <c r="K22" s="13">
        <v>5682</v>
      </c>
      <c r="L22" s="13">
        <v>5682</v>
      </c>
      <c r="M22" s="13">
        <v>5682</v>
      </c>
      <c r="N22" s="13">
        <v>5682</v>
      </c>
      <c r="O22" s="13">
        <v>5682</v>
      </c>
      <c r="P22" s="13">
        <v>5682</v>
      </c>
      <c r="Q22" s="13">
        <v>5682</v>
      </c>
      <c r="R22" s="13">
        <v>5682</v>
      </c>
      <c r="S22" s="13">
        <v>5682</v>
      </c>
      <c r="T22" s="13">
        <v>5682</v>
      </c>
      <c r="U22" s="13">
        <v>5682</v>
      </c>
      <c r="V22" s="13">
        <v>5682</v>
      </c>
      <c r="W22" s="13">
        <v>5682</v>
      </c>
      <c r="X22" s="13">
        <v>5682</v>
      </c>
      <c r="Y22" s="13">
        <v>5682</v>
      </c>
      <c r="Z22" s="13">
        <v>5682</v>
      </c>
      <c r="AA22" s="13">
        <v>5682</v>
      </c>
      <c r="AB22" s="13">
        <v>5682</v>
      </c>
      <c r="AC22" s="13">
        <v>5682</v>
      </c>
      <c r="AD22" s="13">
        <v>5682</v>
      </c>
      <c r="AE22" s="13">
        <v>5682</v>
      </c>
      <c r="AF22" s="13">
        <v>5682</v>
      </c>
      <c r="AG22" s="13">
        <v>5682</v>
      </c>
      <c r="AH22" s="13">
        <v>5682</v>
      </c>
      <c r="AI22" s="13">
        <v>5682</v>
      </c>
      <c r="AJ22" s="13">
        <v>5682</v>
      </c>
      <c r="AK22" s="13">
        <v>5682</v>
      </c>
      <c r="AL22" s="13">
        <v>5682</v>
      </c>
      <c r="AM22" s="13">
        <v>5682</v>
      </c>
      <c r="AN22" s="13">
        <v>5682</v>
      </c>
      <c r="AO22" s="13">
        <v>5682</v>
      </c>
      <c r="AP22" s="13">
        <v>5682</v>
      </c>
      <c r="AQ22" s="13">
        <v>5682</v>
      </c>
      <c r="AR22" s="13">
        <v>5682</v>
      </c>
      <c r="AS22" s="13">
        <v>5682</v>
      </c>
      <c r="AT22" s="13">
        <v>5682</v>
      </c>
      <c r="AU22" s="13">
        <v>5682</v>
      </c>
    </row>
    <row r="23" spans="3:48">
      <c r="D23" t="s">
        <v>11</v>
      </c>
      <c r="E23">
        <v>149.69999999999999</v>
      </c>
      <c r="F23" s="13">
        <v>2845</v>
      </c>
      <c r="G23" s="12">
        <v>5312.5349999999999</v>
      </c>
      <c r="H23" s="12">
        <v>7798.5765124999998</v>
      </c>
      <c r="I23" s="12">
        <v>10303.263336343749</v>
      </c>
      <c r="J23" s="12">
        <v>12826.735311366327</v>
      </c>
      <c r="K23" s="12">
        <v>15369.133326201574</v>
      </c>
      <c r="L23" s="12">
        <v>17930.599326148087</v>
      </c>
      <c r="M23" s="12">
        <v>20511.276321094199</v>
      </c>
      <c r="N23" s="12">
        <v>23111.308393502408</v>
      </c>
      <c r="O23" s="12">
        <v>25730.840706453677</v>
      </c>
      <c r="P23" s="12">
        <v>28370.019511752078</v>
      </c>
      <c r="Q23" s="12">
        <v>28370.019511752078</v>
      </c>
      <c r="R23" s="12">
        <v>28370.019511752078</v>
      </c>
      <c r="S23" s="12">
        <v>28370.019511752078</v>
      </c>
      <c r="T23" s="12">
        <v>28370.019511752078</v>
      </c>
      <c r="U23" s="12">
        <v>28370.019511752078</v>
      </c>
      <c r="V23" s="12">
        <v>28370.019511752078</v>
      </c>
      <c r="W23" s="12">
        <v>28370.019511752078</v>
      </c>
      <c r="X23" s="12">
        <v>28370.019511752078</v>
      </c>
      <c r="Y23" s="12">
        <v>28370.019511752078</v>
      </c>
      <c r="Z23" s="12">
        <v>28370.019511752078</v>
      </c>
      <c r="AA23" s="12">
        <v>28370.019511752078</v>
      </c>
      <c r="AB23" s="12">
        <v>28370.019511752078</v>
      </c>
      <c r="AC23" s="12">
        <v>28370.019511752078</v>
      </c>
      <c r="AD23" s="12">
        <v>28370.019511752078</v>
      </c>
      <c r="AE23" s="12">
        <v>28370.019511752078</v>
      </c>
      <c r="AF23" s="12">
        <v>28370.019511752078</v>
      </c>
      <c r="AG23" s="12">
        <v>28370.019511752078</v>
      </c>
      <c r="AH23" s="12">
        <v>28370.019511752078</v>
      </c>
      <c r="AI23" s="12">
        <v>28370.019511752078</v>
      </c>
      <c r="AJ23" s="12">
        <v>28370.019511752078</v>
      </c>
      <c r="AK23" s="12">
        <v>28370.019511752078</v>
      </c>
      <c r="AL23" s="12">
        <v>28370.019511752078</v>
      </c>
      <c r="AM23" s="12">
        <v>28370.019511752078</v>
      </c>
      <c r="AN23" s="12">
        <v>28370.019511752078</v>
      </c>
      <c r="AO23" s="12">
        <v>28370.019511752078</v>
      </c>
      <c r="AP23" s="12">
        <v>28370.019511752078</v>
      </c>
      <c r="AQ23" s="12">
        <v>28370.019511752078</v>
      </c>
      <c r="AR23" s="12">
        <v>28370.019511752078</v>
      </c>
      <c r="AS23" s="12">
        <v>28370.019511752078</v>
      </c>
      <c r="AT23" s="12">
        <v>28370.019511752078</v>
      </c>
      <c r="AU23" s="12">
        <v>28370.019511752078</v>
      </c>
    </row>
    <row r="24" spans="3:48">
      <c r="D24" t="s">
        <v>12</v>
      </c>
      <c r="E24">
        <v>15</v>
      </c>
      <c r="F24" s="13"/>
      <c r="G24" s="13"/>
      <c r="H24" s="13"/>
      <c r="I24" s="13"/>
      <c r="J24" s="13"/>
      <c r="K24" s="13"/>
      <c r="L24" s="13"/>
      <c r="M24" s="13"/>
      <c r="N24" s="13"/>
      <c r="O24" s="13"/>
      <c r="P24" s="13"/>
      <c r="Q24" s="12">
        <v>2658.9726463381403</v>
      </c>
      <c r="R24" s="12">
        <v>5337.8875875238173</v>
      </c>
      <c r="S24" s="12">
        <v>8036.8943907683861</v>
      </c>
      <c r="T24" s="12">
        <v>10756.143745037289</v>
      </c>
      <c r="U24" s="12">
        <v>13495.787469463208</v>
      </c>
      <c r="V24" s="12">
        <v>16255.978521822322</v>
      </c>
      <c r="W24" s="12">
        <v>19036.871007074129</v>
      </c>
      <c r="X24" s="12">
        <v>21838.620185965327</v>
      </c>
      <c r="Y24" s="12">
        <v>24661.382483698206</v>
      </c>
      <c r="Z24" s="12">
        <v>27505.315498664084</v>
      </c>
      <c r="AA24" s="12">
        <v>30370.578011242204</v>
      </c>
      <c r="AB24" s="12">
        <v>33257.329992664658</v>
      </c>
      <c r="AC24" s="12">
        <v>36165.732613947781</v>
      </c>
      <c r="AD24" s="12">
        <v>39095.948254890529</v>
      </c>
      <c r="AE24" s="12">
        <v>42048.140513140344</v>
      </c>
      <c r="AF24" s="12">
        <v>45022.474213327034</v>
      </c>
      <c r="AG24" s="12">
        <v>48019.115416265129</v>
      </c>
      <c r="AH24" s="12">
        <v>51038.231428225256</v>
      </c>
      <c r="AI24" s="12">
        <v>54079.990810275085</v>
      </c>
      <c r="AJ24" s="12">
        <v>57144.563387690287</v>
      </c>
      <c r="AK24" s="12">
        <v>60232.120259436102</v>
      </c>
      <c r="AL24" s="12">
        <v>63342.833807720017</v>
      </c>
      <c r="AM24" s="12">
        <v>66476.877707616062</v>
      </c>
      <c r="AN24" s="12">
        <v>69634.426936761331</v>
      </c>
      <c r="AO24" s="12">
        <v>72815.657785125179</v>
      </c>
      <c r="AP24" s="12">
        <v>76020.747864851757</v>
      </c>
      <c r="AQ24" s="12">
        <v>79249.876120176283</v>
      </c>
      <c r="AR24" s="12">
        <v>82503.222837415742</v>
      </c>
      <c r="AS24" s="12">
        <v>85780.969655034496</v>
      </c>
      <c r="AT24" s="12">
        <v>89083.299573785393</v>
      </c>
      <c r="AU24" s="12">
        <v>92410.396966926928</v>
      </c>
    </row>
    <row r="25" spans="3:48">
      <c r="D25" t="s">
        <v>7</v>
      </c>
      <c r="E25">
        <v>311.3</v>
      </c>
      <c r="F25" s="32">
        <v>208470</v>
      </c>
      <c r="G25" s="32">
        <v>208470</v>
      </c>
      <c r="H25" s="32">
        <v>208470</v>
      </c>
      <c r="I25" s="32">
        <v>208470</v>
      </c>
      <c r="J25" s="32">
        <v>208470</v>
      </c>
      <c r="K25" s="32">
        <v>208470</v>
      </c>
      <c r="L25" s="32">
        <v>208470</v>
      </c>
      <c r="M25" s="32">
        <v>208470</v>
      </c>
      <c r="N25" s="32">
        <v>208470</v>
      </c>
      <c r="O25" s="32">
        <v>208470</v>
      </c>
      <c r="P25" s="32">
        <v>208470</v>
      </c>
      <c r="Q25" s="32">
        <v>208470</v>
      </c>
      <c r="R25" s="32">
        <v>208470</v>
      </c>
      <c r="S25" s="32">
        <v>208470</v>
      </c>
      <c r="T25" s="32">
        <v>208470</v>
      </c>
      <c r="U25" s="32">
        <v>208470</v>
      </c>
      <c r="V25" s="32">
        <v>208470</v>
      </c>
      <c r="W25" s="32">
        <v>208470</v>
      </c>
      <c r="X25" s="32">
        <v>208470</v>
      </c>
      <c r="Y25" s="32">
        <v>208470</v>
      </c>
      <c r="Z25" s="32">
        <v>208470</v>
      </c>
      <c r="AA25" s="32">
        <v>208470</v>
      </c>
      <c r="AB25" s="32">
        <v>208470</v>
      </c>
      <c r="AC25" s="32">
        <v>208470</v>
      </c>
      <c r="AD25" s="32">
        <v>208470</v>
      </c>
      <c r="AE25" s="32">
        <v>208470</v>
      </c>
      <c r="AF25" s="32">
        <v>208470</v>
      </c>
      <c r="AG25" s="32">
        <v>208470</v>
      </c>
      <c r="AH25" s="32">
        <v>208470</v>
      </c>
      <c r="AI25" s="32">
        <v>208470</v>
      </c>
      <c r="AJ25" s="32">
        <v>208470</v>
      </c>
      <c r="AK25" s="32">
        <v>208470</v>
      </c>
      <c r="AL25" s="32">
        <v>208470</v>
      </c>
      <c r="AM25" s="32">
        <v>208470</v>
      </c>
      <c r="AN25" s="32">
        <v>208470</v>
      </c>
      <c r="AO25" s="32">
        <v>208470</v>
      </c>
      <c r="AP25" s="32">
        <v>208470</v>
      </c>
      <c r="AQ25" s="32">
        <v>208470</v>
      </c>
      <c r="AR25" s="32">
        <v>208470</v>
      </c>
      <c r="AS25" s="32">
        <v>208470</v>
      </c>
      <c r="AT25" s="32">
        <v>208470</v>
      </c>
      <c r="AU25" s="32">
        <v>208470</v>
      </c>
      <c r="AV25" s="36">
        <f>AU25/AU34</f>
        <v>0.15547945378038902</v>
      </c>
    </row>
    <row r="26" spans="3:48">
      <c r="D26" s="42" t="s">
        <v>67</v>
      </c>
      <c r="E26">
        <v>31.130000000000003</v>
      </c>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row>
    <row r="27" spans="3:48">
      <c r="D27" t="s">
        <v>8</v>
      </c>
      <c r="E27">
        <v>252</v>
      </c>
      <c r="F27" s="32">
        <v>39415</v>
      </c>
      <c r="G27" s="32">
        <v>39415</v>
      </c>
      <c r="H27" s="32">
        <v>39415</v>
      </c>
      <c r="I27" s="32">
        <v>39415</v>
      </c>
      <c r="J27" s="32">
        <v>39415</v>
      </c>
      <c r="K27" s="32">
        <v>39415</v>
      </c>
      <c r="L27" s="32">
        <v>39415</v>
      </c>
      <c r="M27" s="32">
        <v>39415</v>
      </c>
      <c r="N27" s="32">
        <v>39415</v>
      </c>
      <c r="O27" s="32">
        <v>39415</v>
      </c>
      <c r="P27" s="32">
        <v>39415</v>
      </c>
      <c r="Q27" s="32">
        <v>39415</v>
      </c>
      <c r="R27" s="32">
        <v>39415</v>
      </c>
      <c r="S27" s="32">
        <v>39415</v>
      </c>
      <c r="T27" s="32">
        <v>39415</v>
      </c>
      <c r="U27" s="32">
        <v>39415</v>
      </c>
      <c r="V27" s="32">
        <v>39415</v>
      </c>
      <c r="W27" s="32">
        <v>39415</v>
      </c>
      <c r="X27" s="32">
        <v>39415</v>
      </c>
      <c r="Y27" s="32">
        <v>39415</v>
      </c>
      <c r="Z27" s="32">
        <v>39415</v>
      </c>
      <c r="AA27" s="32">
        <v>39415</v>
      </c>
      <c r="AB27" s="32">
        <v>39415</v>
      </c>
      <c r="AC27" s="32">
        <v>39415</v>
      </c>
      <c r="AD27" s="32">
        <v>39415</v>
      </c>
      <c r="AE27" s="32">
        <v>39415</v>
      </c>
      <c r="AF27" s="32">
        <v>39415</v>
      </c>
      <c r="AG27" s="32">
        <v>39415</v>
      </c>
      <c r="AH27" s="32">
        <v>39415</v>
      </c>
      <c r="AI27" s="32">
        <v>39415</v>
      </c>
      <c r="AJ27" s="32">
        <v>39415</v>
      </c>
      <c r="AK27" s="32">
        <v>39415</v>
      </c>
      <c r="AL27" s="32">
        <v>39415</v>
      </c>
      <c r="AM27" s="32">
        <v>39415</v>
      </c>
      <c r="AN27" s="32">
        <v>39415</v>
      </c>
      <c r="AO27" s="32">
        <v>39415</v>
      </c>
      <c r="AP27" s="32">
        <v>39415</v>
      </c>
      <c r="AQ27" s="32">
        <v>39415</v>
      </c>
      <c r="AR27" s="32">
        <v>39415</v>
      </c>
      <c r="AS27" s="32">
        <v>39415</v>
      </c>
      <c r="AT27" s="32">
        <v>39415</v>
      </c>
      <c r="AU27" s="32">
        <v>39415</v>
      </c>
      <c r="AV27" s="36">
        <f>AU27/AU34</f>
        <v>2.9396184922310321E-2</v>
      </c>
    </row>
    <row r="28" spans="3:48">
      <c r="D28" s="42" t="s">
        <v>66</v>
      </c>
      <c r="E28">
        <v>126</v>
      </c>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row>
    <row r="29" spans="3:48">
      <c r="C29" t="s">
        <v>2</v>
      </c>
      <c r="D29" t="s">
        <v>9</v>
      </c>
      <c r="E29">
        <v>234</v>
      </c>
      <c r="F29" s="32">
        <v>18593</v>
      </c>
      <c r="G29" s="32">
        <v>18593</v>
      </c>
      <c r="H29" s="32">
        <v>18593</v>
      </c>
      <c r="I29" s="32">
        <v>18593</v>
      </c>
      <c r="J29" s="32">
        <v>18593</v>
      </c>
      <c r="K29" s="32">
        <v>18593</v>
      </c>
      <c r="L29" s="32">
        <v>18593</v>
      </c>
      <c r="M29" s="32">
        <v>18593</v>
      </c>
      <c r="N29" s="32">
        <v>18593</v>
      </c>
      <c r="O29" s="32">
        <v>18593</v>
      </c>
      <c r="P29" s="32">
        <v>18593</v>
      </c>
      <c r="Q29" s="32">
        <v>18593</v>
      </c>
      <c r="R29" s="32">
        <v>18593</v>
      </c>
      <c r="S29" s="32">
        <v>18593</v>
      </c>
      <c r="T29" s="32">
        <v>18593</v>
      </c>
      <c r="U29" s="32">
        <v>18593</v>
      </c>
      <c r="V29" s="32">
        <v>18593</v>
      </c>
      <c r="W29" s="32">
        <v>18593</v>
      </c>
      <c r="X29" s="32">
        <v>18593</v>
      </c>
      <c r="Y29" s="32">
        <v>18593</v>
      </c>
      <c r="Z29" s="32">
        <v>18593</v>
      </c>
      <c r="AA29" s="32">
        <v>18593</v>
      </c>
      <c r="AB29" s="32">
        <v>18593</v>
      </c>
      <c r="AC29" s="32">
        <v>18593</v>
      </c>
      <c r="AD29" s="32">
        <v>18593</v>
      </c>
      <c r="AE29" s="32">
        <v>18593</v>
      </c>
      <c r="AF29" s="32">
        <v>18593</v>
      </c>
      <c r="AG29" s="32">
        <v>18593</v>
      </c>
      <c r="AH29" s="32">
        <v>18593</v>
      </c>
      <c r="AI29" s="32">
        <v>18593</v>
      </c>
      <c r="AJ29" s="32">
        <v>18593</v>
      </c>
      <c r="AK29" s="32">
        <v>18593</v>
      </c>
      <c r="AL29" s="32">
        <v>18593</v>
      </c>
      <c r="AM29" s="32">
        <v>18593</v>
      </c>
      <c r="AN29" s="32">
        <v>18593</v>
      </c>
      <c r="AO29" s="32">
        <v>18593</v>
      </c>
      <c r="AP29" s="32">
        <v>18593</v>
      </c>
      <c r="AQ29" s="32">
        <v>18593</v>
      </c>
      <c r="AR29" s="32">
        <v>18593</v>
      </c>
      <c r="AS29" s="32">
        <v>18593</v>
      </c>
      <c r="AT29" s="32">
        <v>18593</v>
      </c>
      <c r="AU29" s="32">
        <v>18593</v>
      </c>
      <c r="AV29" s="36">
        <f>AU29/AU34</f>
        <v>1.3866884847406211E-2</v>
      </c>
    </row>
    <row r="30" spans="3:48">
      <c r="D30" s="42" t="s">
        <v>68</v>
      </c>
      <c r="E30">
        <v>198.9</v>
      </c>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row>
    <row r="31" spans="3:48">
      <c r="D31" t="s">
        <v>10</v>
      </c>
      <c r="E31">
        <v>138.69999999999999</v>
      </c>
      <c r="F31" s="13">
        <v>2702</v>
      </c>
      <c r="G31" s="13">
        <v>2702</v>
      </c>
      <c r="H31" s="13">
        <v>2702</v>
      </c>
      <c r="I31" s="13">
        <v>2702</v>
      </c>
      <c r="J31" s="13">
        <v>2702</v>
      </c>
      <c r="K31" s="13">
        <v>2702</v>
      </c>
      <c r="L31" s="13">
        <v>2702</v>
      </c>
      <c r="M31" s="13">
        <v>2702</v>
      </c>
      <c r="N31" s="13">
        <v>2702</v>
      </c>
      <c r="O31" s="13">
        <v>2702</v>
      </c>
      <c r="P31" s="13">
        <v>2702</v>
      </c>
      <c r="Q31" s="13">
        <v>2702</v>
      </c>
      <c r="R31" s="13">
        <v>2702</v>
      </c>
      <c r="S31" s="13">
        <v>2702</v>
      </c>
      <c r="T31" s="13">
        <v>2702</v>
      </c>
      <c r="U31" s="13">
        <v>2702</v>
      </c>
      <c r="V31" s="13">
        <v>2702</v>
      </c>
      <c r="W31" s="13">
        <v>2702</v>
      </c>
      <c r="X31" s="13">
        <v>2702</v>
      </c>
      <c r="Y31" s="13">
        <v>2702</v>
      </c>
      <c r="Z31" s="13">
        <v>2702</v>
      </c>
      <c r="AA31" s="13">
        <v>2702</v>
      </c>
      <c r="AB31" s="13">
        <v>2702</v>
      </c>
      <c r="AC31" s="13">
        <v>2702</v>
      </c>
      <c r="AD31" s="13">
        <v>2702</v>
      </c>
      <c r="AE31" s="13">
        <v>2702</v>
      </c>
      <c r="AF31" s="13">
        <v>2702</v>
      </c>
      <c r="AG31" s="13">
        <v>2702</v>
      </c>
      <c r="AH31" s="13">
        <v>2702</v>
      </c>
      <c r="AI31" s="13">
        <v>2702</v>
      </c>
      <c r="AJ31" s="13">
        <v>2702</v>
      </c>
      <c r="AK31" s="13">
        <v>2702</v>
      </c>
      <c r="AL31" s="13">
        <v>2702</v>
      </c>
      <c r="AM31" s="13">
        <v>2702</v>
      </c>
      <c r="AN31" s="13">
        <v>2702</v>
      </c>
      <c r="AO31" s="13">
        <v>2702</v>
      </c>
      <c r="AP31" s="13">
        <v>2702</v>
      </c>
      <c r="AQ31" s="13">
        <v>2702</v>
      </c>
      <c r="AR31" s="13">
        <v>2702</v>
      </c>
      <c r="AS31" s="13">
        <v>2702</v>
      </c>
      <c r="AT31" s="13">
        <v>2702</v>
      </c>
      <c r="AU31" s="13">
        <v>2702</v>
      </c>
    </row>
    <row r="32" spans="3:48">
      <c r="D32" t="s">
        <v>11</v>
      </c>
      <c r="E32">
        <v>113.8</v>
      </c>
      <c r="F32" s="13">
        <v>1286</v>
      </c>
      <c r="G32" s="12">
        <v>3753.5349999999999</v>
      </c>
      <c r="H32" s="12">
        <v>6239.5765124999998</v>
      </c>
      <c r="I32" s="12">
        <v>8744.263336343749</v>
      </c>
      <c r="J32" s="12">
        <v>11267.735311366327</v>
      </c>
      <c r="K32" s="12">
        <v>13810.133326201574</v>
      </c>
      <c r="L32" s="12">
        <v>16371.599326148087</v>
      </c>
      <c r="M32" s="12">
        <v>18952.276321094199</v>
      </c>
      <c r="N32" s="12">
        <v>21552.308393502408</v>
      </c>
      <c r="O32" s="12">
        <v>24171.840706453677</v>
      </c>
      <c r="P32" s="12">
        <v>26811.019511752078</v>
      </c>
      <c r="Q32" s="12">
        <v>26811.019511752078</v>
      </c>
      <c r="R32" s="12">
        <v>26811.019511752078</v>
      </c>
      <c r="S32" s="12">
        <v>26811.019511752078</v>
      </c>
      <c r="T32" s="12">
        <v>26811.019511752078</v>
      </c>
      <c r="U32" s="12">
        <v>26811.019511752078</v>
      </c>
      <c r="V32" s="12">
        <v>26811.019511752078</v>
      </c>
      <c r="W32" s="12">
        <v>26811.019511752078</v>
      </c>
      <c r="X32" s="12">
        <v>26811.019511752078</v>
      </c>
      <c r="Y32" s="12">
        <v>26811.019511752078</v>
      </c>
      <c r="Z32" s="12">
        <v>26811.019511752078</v>
      </c>
      <c r="AA32" s="12">
        <v>26811.019511752078</v>
      </c>
      <c r="AB32" s="12">
        <v>26811.019511752078</v>
      </c>
      <c r="AC32" s="12">
        <v>26811.019511752078</v>
      </c>
      <c r="AD32" s="12">
        <v>26811.019511752078</v>
      </c>
      <c r="AE32" s="12">
        <v>26811.019511752078</v>
      </c>
      <c r="AF32" s="12">
        <v>26811.019511752078</v>
      </c>
      <c r="AG32" s="12">
        <v>26811.019511752078</v>
      </c>
      <c r="AH32" s="12">
        <v>26811.019511752078</v>
      </c>
      <c r="AI32" s="12">
        <v>26811.019511752078</v>
      </c>
      <c r="AJ32" s="12">
        <v>26811.019511752078</v>
      </c>
      <c r="AK32" s="12">
        <v>26811.019511752078</v>
      </c>
      <c r="AL32" s="12">
        <v>26811.019511752078</v>
      </c>
      <c r="AM32" s="12">
        <v>26811.019511752078</v>
      </c>
      <c r="AN32" s="12">
        <v>26811.019511752078</v>
      </c>
      <c r="AO32" s="12">
        <v>26811.019511752078</v>
      </c>
      <c r="AP32" s="12">
        <v>26811.019511752078</v>
      </c>
      <c r="AQ32" s="12">
        <v>26811.019511752078</v>
      </c>
      <c r="AR32" s="12">
        <v>26811.019511752078</v>
      </c>
      <c r="AS32" s="12">
        <v>26811.019511752078</v>
      </c>
      <c r="AT32" s="12">
        <v>26811.019511752078</v>
      </c>
      <c r="AU32" s="12">
        <v>26811.019511752078</v>
      </c>
    </row>
    <row r="33" spans="1:47">
      <c r="D33" t="s">
        <v>12</v>
      </c>
      <c r="E33">
        <v>15</v>
      </c>
      <c r="F33" s="13"/>
      <c r="G33" s="13"/>
      <c r="H33" s="13"/>
      <c r="I33" s="13"/>
      <c r="J33" s="13"/>
      <c r="K33" s="13"/>
      <c r="L33" s="13"/>
      <c r="M33" s="13"/>
      <c r="N33" s="13"/>
      <c r="O33" s="13"/>
      <c r="P33" s="13"/>
      <c r="Q33" s="12">
        <v>2658.9726463381403</v>
      </c>
      <c r="R33" s="12">
        <v>5337.8875875238173</v>
      </c>
      <c r="S33" s="12">
        <v>8036.8943907683861</v>
      </c>
      <c r="T33" s="12">
        <v>10756.143745037289</v>
      </c>
      <c r="U33" s="12">
        <v>13495.787469463208</v>
      </c>
      <c r="V33" s="12">
        <v>16255.978521822322</v>
      </c>
      <c r="W33" s="12">
        <v>19036.871007074129</v>
      </c>
      <c r="X33" s="12">
        <v>21838.620185965327</v>
      </c>
      <c r="Y33" s="12">
        <v>24661.382483698206</v>
      </c>
      <c r="Z33" s="12">
        <v>27505.315498664084</v>
      </c>
      <c r="AA33" s="12">
        <v>30370.578011242204</v>
      </c>
      <c r="AB33" s="12">
        <v>33257.329992664658</v>
      </c>
      <c r="AC33" s="12">
        <v>36165.732613947781</v>
      </c>
      <c r="AD33" s="12">
        <v>39095.948254890529</v>
      </c>
      <c r="AE33" s="12">
        <v>42048.140513140344</v>
      </c>
      <c r="AF33" s="12">
        <v>45022.474213327034</v>
      </c>
      <c r="AG33" s="12">
        <v>48019.115416265129</v>
      </c>
      <c r="AH33" s="12">
        <v>51038.231428225256</v>
      </c>
      <c r="AI33" s="12">
        <v>54079.990810275085</v>
      </c>
      <c r="AJ33" s="12">
        <v>57144.563387690287</v>
      </c>
      <c r="AK33" s="12">
        <v>60232.120259436102</v>
      </c>
      <c r="AL33" s="12">
        <v>63342.833807720017</v>
      </c>
      <c r="AM33" s="12">
        <v>66476.877707616062</v>
      </c>
      <c r="AN33" s="12">
        <v>69634.426936761331</v>
      </c>
      <c r="AO33" s="12">
        <v>72815.657785125179</v>
      </c>
      <c r="AP33" s="12">
        <v>76020.747864851757</v>
      </c>
      <c r="AQ33" s="12">
        <v>79249.876120176283</v>
      </c>
      <c r="AR33" s="12">
        <v>82503.222837415742</v>
      </c>
      <c r="AS33" s="12">
        <v>85780.969655034496</v>
      </c>
      <c r="AT33" s="12">
        <v>89083.299573785393</v>
      </c>
      <c r="AU33" s="12">
        <v>92410.396966926928</v>
      </c>
    </row>
    <row r="34" spans="1:47">
      <c r="C34" s="2" t="s">
        <v>48</v>
      </c>
      <c r="D34" s="2"/>
      <c r="E34" s="2"/>
      <c r="F34" s="37">
        <f>SUM(F7:F33)</f>
        <v>987014</v>
      </c>
      <c r="G34" s="37">
        <f t="shared" ref="G34:AU34" si="0">SUM(G7:G33)</f>
        <v>994416.60499999998</v>
      </c>
      <c r="H34" s="37">
        <f t="shared" si="0"/>
        <v>1001874.7295374998</v>
      </c>
      <c r="I34" s="37">
        <f t="shared" si="0"/>
        <v>1009388.7900090311</v>
      </c>
      <c r="J34" s="37">
        <f t="shared" si="0"/>
        <v>1016959.2059340992</v>
      </c>
      <c r="K34" s="37">
        <f t="shared" si="0"/>
        <v>1024586.3999786047</v>
      </c>
      <c r="L34" s="37">
        <f t="shared" si="0"/>
        <v>1032270.7979784443</v>
      </c>
      <c r="M34" s="37">
        <f t="shared" si="0"/>
        <v>1040012.8289632828</v>
      </c>
      <c r="N34" s="37">
        <f t="shared" si="0"/>
        <v>1047812.9251805071</v>
      </c>
      <c r="O34" s="37">
        <f t="shared" si="0"/>
        <v>1055671.522119361</v>
      </c>
      <c r="P34" s="37">
        <f t="shared" si="0"/>
        <v>1063589.0585352562</v>
      </c>
      <c r="Q34" s="37">
        <f t="shared" si="0"/>
        <v>1071565.9764742707</v>
      </c>
      <c r="R34" s="37">
        <f t="shared" si="0"/>
        <v>1079602.7212978275</v>
      </c>
      <c r="S34" s="37">
        <f t="shared" si="0"/>
        <v>1087699.7417075613</v>
      </c>
      <c r="T34" s="37">
        <f t="shared" si="0"/>
        <v>1095857.489770368</v>
      </c>
      <c r="U34" s="37">
        <f t="shared" si="0"/>
        <v>1104076.4209436458</v>
      </c>
      <c r="V34" s="37">
        <f t="shared" si="0"/>
        <v>1112356.9941007229</v>
      </c>
      <c r="W34" s="37">
        <f t="shared" si="0"/>
        <v>1120699.6715564786</v>
      </c>
      <c r="X34" s="37">
        <f t="shared" si="0"/>
        <v>1129104.9190931523</v>
      </c>
      <c r="Y34" s="37">
        <f t="shared" si="0"/>
        <v>1137573.2059863508</v>
      </c>
      <c r="Z34" s="37">
        <f t="shared" si="0"/>
        <v>1146105.0050312483</v>
      </c>
      <c r="AA34" s="37">
        <f t="shared" si="0"/>
        <v>1154700.7925689828</v>
      </c>
      <c r="AB34" s="37">
        <f t="shared" si="0"/>
        <v>1163361.0485132502</v>
      </c>
      <c r="AC34" s="37">
        <f t="shared" si="0"/>
        <v>1172086.2563770993</v>
      </c>
      <c r="AD34" s="37">
        <f t="shared" si="0"/>
        <v>1180876.9032999277</v>
      </c>
      <c r="AE34" s="37">
        <f t="shared" si="0"/>
        <v>1189733.4800746772</v>
      </c>
      <c r="AF34" s="37">
        <f t="shared" si="0"/>
        <v>1198656.4811752373</v>
      </c>
      <c r="AG34" s="37">
        <f t="shared" si="0"/>
        <v>1207646.4047840515</v>
      </c>
      <c r="AH34" s="37">
        <f t="shared" si="0"/>
        <v>1216703.7528199321</v>
      </c>
      <c r="AI34" s="37">
        <f t="shared" si="0"/>
        <v>1225829.0309660814</v>
      </c>
      <c r="AJ34" s="37">
        <f t="shared" si="0"/>
        <v>1235022.7486983272</v>
      </c>
      <c r="AK34" s="37">
        <f t="shared" si="0"/>
        <v>1244285.4193135644</v>
      </c>
      <c r="AL34" s="37">
        <f t="shared" si="0"/>
        <v>1253617.5599584163</v>
      </c>
      <c r="AM34" s="37">
        <f t="shared" si="0"/>
        <v>1263019.6916581043</v>
      </c>
      <c r="AN34" s="37">
        <f t="shared" si="0"/>
        <v>1272492.3393455402</v>
      </c>
      <c r="AO34" s="37">
        <f t="shared" si="0"/>
        <v>1282036.0318906317</v>
      </c>
      <c r="AP34" s="37">
        <f t="shared" si="0"/>
        <v>1291651.3021298114</v>
      </c>
      <c r="AQ34" s="37">
        <f t="shared" si="0"/>
        <v>1301338.6868957849</v>
      </c>
      <c r="AR34" s="37">
        <f t="shared" si="0"/>
        <v>1311098.7270475035</v>
      </c>
      <c r="AS34" s="37">
        <f t="shared" si="0"/>
        <v>1320931.9675003598</v>
      </c>
      <c r="AT34" s="37">
        <f t="shared" si="0"/>
        <v>1330838.9572566124</v>
      </c>
      <c r="AU34" s="37">
        <f t="shared" si="0"/>
        <v>1340820.2494360371</v>
      </c>
    </row>
    <row r="35" spans="1:47">
      <c r="C35" t="s">
        <v>3</v>
      </c>
      <c r="E35" t="s">
        <v>4</v>
      </c>
      <c r="F35" s="12">
        <f>F34*7.5%</f>
        <v>74026.05</v>
      </c>
      <c r="G35" s="12">
        <f>G34*7.5%</f>
        <v>74581.245374999999</v>
      </c>
      <c r="H35" s="12">
        <f>H34*7.5%</f>
        <v>75140.604715312482</v>
      </c>
      <c r="I35" s="12">
        <f t="shared" ref="I35:AU35" si="1">I34*7.5%</f>
        <v>75704.15925067733</v>
      </c>
      <c r="J35" s="12">
        <f t="shared" si="1"/>
        <v>76271.940445057437</v>
      </c>
      <c r="K35" s="12">
        <f t="shared" si="1"/>
        <v>76843.979998395356</v>
      </c>
      <c r="L35" s="12">
        <f t="shared" si="1"/>
        <v>77420.309848383316</v>
      </c>
      <c r="M35" s="12">
        <f t="shared" si="1"/>
        <v>78000.962172246203</v>
      </c>
      <c r="N35" s="12">
        <f t="shared" si="1"/>
        <v>78585.969388538026</v>
      </c>
      <c r="O35" s="12">
        <f t="shared" si="1"/>
        <v>79175.36415895207</v>
      </c>
      <c r="P35" s="12">
        <f t="shared" si="1"/>
        <v>79769.179390144214</v>
      </c>
      <c r="Q35" s="12">
        <f t="shared" si="1"/>
        <v>80367.448235570293</v>
      </c>
      <c r="R35" s="12">
        <f t="shared" si="1"/>
        <v>80970.20409733706</v>
      </c>
      <c r="S35" s="12">
        <f t="shared" si="1"/>
        <v>81577.480628067089</v>
      </c>
      <c r="T35" s="12">
        <f t="shared" si="1"/>
        <v>82189.311732777598</v>
      </c>
      <c r="U35" s="12">
        <f t="shared" si="1"/>
        <v>82805.731570773423</v>
      </c>
      <c r="V35" s="12">
        <f t="shared" si="1"/>
        <v>83426.774557554221</v>
      </c>
      <c r="W35" s="12">
        <f t="shared" si="1"/>
        <v>84052.475366735889</v>
      </c>
      <c r="X35" s="12">
        <f t="shared" si="1"/>
        <v>84682.868931986421</v>
      </c>
      <c r="Y35" s="12">
        <f t="shared" si="1"/>
        <v>85317.990448976299</v>
      </c>
      <c r="Z35" s="12">
        <f t="shared" si="1"/>
        <v>85957.875377343618</v>
      </c>
      <c r="AA35" s="12">
        <f t="shared" si="1"/>
        <v>86602.559442673708</v>
      </c>
      <c r="AB35" s="12">
        <f t="shared" si="1"/>
        <v>87252.078638493767</v>
      </c>
      <c r="AC35" s="12">
        <f t="shared" si="1"/>
        <v>87906.46922828244</v>
      </c>
      <c r="AD35" s="12">
        <f t="shared" si="1"/>
        <v>88565.767747494581</v>
      </c>
      <c r="AE35" s="12">
        <f t="shared" si="1"/>
        <v>89230.011005600783</v>
      </c>
      <c r="AF35" s="12">
        <f t="shared" si="1"/>
        <v>89899.236088142803</v>
      </c>
      <c r="AG35" s="12">
        <f t="shared" si="1"/>
        <v>90573.480358803863</v>
      </c>
      <c r="AH35" s="12">
        <f t="shared" si="1"/>
        <v>91252.781461494902</v>
      </c>
      <c r="AI35" s="12">
        <f t="shared" si="1"/>
        <v>91937.177322456104</v>
      </c>
      <c r="AJ35" s="12">
        <f t="shared" si="1"/>
        <v>92626.706152374536</v>
      </c>
      <c r="AK35" s="12">
        <f t="shared" si="1"/>
        <v>93321.406448517329</v>
      </c>
      <c r="AL35" s="12">
        <f t="shared" si="1"/>
        <v>94021.316996881214</v>
      </c>
      <c r="AM35" s="12">
        <f t="shared" si="1"/>
        <v>94726.476874357817</v>
      </c>
      <c r="AN35" s="12">
        <f t="shared" si="1"/>
        <v>95436.925450915514</v>
      </c>
      <c r="AO35" s="12">
        <f t="shared" si="1"/>
        <v>96152.702391797371</v>
      </c>
      <c r="AP35" s="12">
        <f t="shared" si="1"/>
        <v>96873.847659735853</v>
      </c>
      <c r="AQ35" s="12">
        <f t="shared" si="1"/>
        <v>97600.401517183869</v>
      </c>
      <c r="AR35" s="12">
        <f t="shared" si="1"/>
        <v>98332.404528562751</v>
      </c>
      <c r="AS35" s="12">
        <f t="shared" si="1"/>
        <v>99069.897562526981</v>
      </c>
      <c r="AT35" s="12">
        <f t="shared" si="1"/>
        <v>99812.921794245922</v>
      </c>
      <c r="AU35" s="12">
        <f t="shared" si="1"/>
        <v>100561.51870770278</v>
      </c>
    </row>
    <row r="36" spans="1:47">
      <c r="C36" t="s">
        <v>5</v>
      </c>
      <c r="E36" t="s">
        <v>6</v>
      </c>
      <c r="F36" s="12">
        <f>F35/3</f>
        <v>24675.350000000002</v>
      </c>
      <c r="G36" s="12">
        <f t="shared" ref="G36:AU36" si="2">G35/3</f>
        <v>24860.415125</v>
      </c>
      <c r="H36" s="12">
        <f t="shared" si="2"/>
        <v>25046.868238437495</v>
      </c>
      <c r="I36" s="12">
        <f t="shared" si="2"/>
        <v>25234.719750225777</v>
      </c>
      <c r="J36" s="12">
        <f t="shared" si="2"/>
        <v>25423.980148352479</v>
      </c>
      <c r="K36" s="12">
        <f t="shared" si="2"/>
        <v>25614.659999465119</v>
      </c>
      <c r="L36" s="12">
        <f t="shared" si="2"/>
        <v>25806.769949461104</v>
      </c>
      <c r="M36" s="12">
        <f t="shared" si="2"/>
        <v>26000.320724082067</v>
      </c>
      <c r="N36" s="12">
        <f t="shared" si="2"/>
        <v>26195.323129512675</v>
      </c>
      <c r="O36" s="12">
        <f t="shared" si="2"/>
        <v>26391.788052984022</v>
      </c>
      <c r="P36" s="12">
        <f t="shared" si="2"/>
        <v>26589.726463381405</v>
      </c>
      <c r="Q36" s="12">
        <f t="shared" si="2"/>
        <v>26789.149411856764</v>
      </c>
      <c r="R36" s="12">
        <f t="shared" si="2"/>
        <v>26990.068032445688</v>
      </c>
      <c r="S36" s="12">
        <f t="shared" si="2"/>
        <v>27192.49354268903</v>
      </c>
      <c r="T36" s="12">
        <f t="shared" si="2"/>
        <v>27396.437244259199</v>
      </c>
      <c r="U36" s="12">
        <f t="shared" si="2"/>
        <v>27601.910523591141</v>
      </c>
      <c r="V36" s="12">
        <f t="shared" si="2"/>
        <v>27808.924852518074</v>
      </c>
      <c r="W36" s="12">
        <f t="shared" si="2"/>
        <v>28017.491788911964</v>
      </c>
      <c r="X36" s="12">
        <f t="shared" si="2"/>
        <v>28227.622977328807</v>
      </c>
      <c r="Y36" s="12">
        <f t="shared" si="2"/>
        <v>28439.330149658766</v>
      </c>
      <c r="Z36" s="12">
        <f t="shared" si="2"/>
        <v>28652.625125781207</v>
      </c>
      <c r="AA36" s="12">
        <f t="shared" si="2"/>
        <v>28867.519814224568</v>
      </c>
      <c r="AB36" s="12">
        <f t="shared" si="2"/>
        <v>29084.026212831257</v>
      </c>
      <c r="AC36" s="12">
        <f t="shared" si="2"/>
        <v>29302.15640942748</v>
      </c>
      <c r="AD36" s="12">
        <f t="shared" si="2"/>
        <v>29521.922582498195</v>
      </c>
      <c r="AE36" s="12">
        <f t="shared" si="2"/>
        <v>29743.337001866927</v>
      </c>
      <c r="AF36" s="12">
        <f t="shared" si="2"/>
        <v>29966.412029380936</v>
      </c>
      <c r="AG36" s="12">
        <f t="shared" si="2"/>
        <v>30191.160119601289</v>
      </c>
      <c r="AH36" s="12">
        <f t="shared" si="2"/>
        <v>30417.593820498299</v>
      </c>
      <c r="AI36" s="12">
        <f t="shared" si="2"/>
        <v>30645.725774152033</v>
      </c>
      <c r="AJ36" s="12">
        <f t="shared" si="2"/>
        <v>30875.56871745818</v>
      </c>
      <c r="AK36" s="12">
        <f t="shared" si="2"/>
        <v>31107.135482839109</v>
      </c>
      <c r="AL36" s="12">
        <f t="shared" si="2"/>
        <v>31340.438998960406</v>
      </c>
      <c r="AM36" s="12">
        <f t="shared" si="2"/>
        <v>31575.492291452607</v>
      </c>
      <c r="AN36" s="12">
        <f t="shared" si="2"/>
        <v>31812.308483638506</v>
      </c>
      <c r="AO36" s="12">
        <f t="shared" si="2"/>
        <v>32050.900797265789</v>
      </c>
      <c r="AP36" s="12">
        <f t="shared" si="2"/>
        <v>32291.282553245284</v>
      </c>
      <c r="AQ36" s="12">
        <f t="shared" si="2"/>
        <v>32533.467172394623</v>
      </c>
      <c r="AR36" s="12">
        <f t="shared" si="2"/>
        <v>32777.468176187584</v>
      </c>
      <c r="AS36" s="12">
        <f t="shared" si="2"/>
        <v>33023.299187508994</v>
      </c>
      <c r="AT36" s="12">
        <f t="shared" si="2"/>
        <v>33270.973931415305</v>
      </c>
      <c r="AU36" s="12">
        <f t="shared" si="2"/>
        <v>33520.506235900924</v>
      </c>
    </row>
    <row r="38" spans="1:47">
      <c r="A38" s="2" t="s">
        <v>69</v>
      </c>
      <c r="B38" s="2"/>
    </row>
    <row r="39" spans="1:47">
      <c r="C39" s="4" t="s">
        <v>13</v>
      </c>
      <c r="D39" s="4" t="s">
        <v>14</v>
      </c>
      <c r="E39" s="4" t="s">
        <v>15</v>
      </c>
      <c r="F39">
        <v>2009</v>
      </c>
      <c r="G39">
        <v>2010</v>
      </c>
      <c r="H39">
        <v>2011</v>
      </c>
      <c r="I39">
        <v>2012</v>
      </c>
      <c r="J39">
        <v>2013</v>
      </c>
      <c r="K39">
        <v>2014</v>
      </c>
      <c r="L39">
        <v>2015</v>
      </c>
      <c r="M39">
        <v>2016</v>
      </c>
      <c r="N39">
        <v>2017</v>
      </c>
      <c r="O39">
        <v>2018</v>
      </c>
      <c r="P39">
        <v>2019</v>
      </c>
      <c r="Q39">
        <v>2020</v>
      </c>
      <c r="R39">
        <v>2021</v>
      </c>
      <c r="S39">
        <v>2022</v>
      </c>
      <c r="T39">
        <v>2023</v>
      </c>
      <c r="U39">
        <v>2024</v>
      </c>
      <c r="V39">
        <v>2025</v>
      </c>
      <c r="W39">
        <v>2026</v>
      </c>
      <c r="X39">
        <v>2027</v>
      </c>
      <c r="Y39">
        <v>2028</v>
      </c>
      <c r="Z39">
        <v>2029</v>
      </c>
      <c r="AA39">
        <v>2030</v>
      </c>
      <c r="AB39">
        <v>2031</v>
      </c>
      <c r="AC39">
        <v>2032</v>
      </c>
      <c r="AD39">
        <v>2033</v>
      </c>
      <c r="AE39">
        <v>2034</v>
      </c>
      <c r="AF39">
        <v>2035</v>
      </c>
      <c r="AG39">
        <v>2036</v>
      </c>
      <c r="AH39">
        <v>2037</v>
      </c>
      <c r="AI39">
        <v>2038</v>
      </c>
      <c r="AJ39">
        <v>2039</v>
      </c>
      <c r="AK39">
        <v>2040</v>
      </c>
      <c r="AL39">
        <v>2041</v>
      </c>
      <c r="AM39">
        <v>2042</v>
      </c>
      <c r="AN39">
        <v>2043</v>
      </c>
      <c r="AO39">
        <v>2044</v>
      </c>
      <c r="AP39">
        <v>2045</v>
      </c>
      <c r="AQ39">
        <v>2046</v>
      </c>
      <c r="AR39">
        <v>2047</v>
      </c>
      <c r="AS39">
        <v>2048</v>
      </c>
      <c r="AT39">
        <v>2049</v>
      </c>
      <c r="AU39">
        <v>2050</v>
      </c>
    </row>
    <row r="40" spans="1:47">
      <c r="C40" s="4"/>
      <c r="D40" s="4"/>
      <c r="E40" s="4" t="s">
        <v>18</v>
      </c>
    </row>
    <row r="41" spans="1:47">
      <c r="D41" t="s">
        <v>7</v>
      </c>
      <c r="E41">
        <v>499.1</v>
      </c>
      <c r="F41" s="8">
        <f>F7-F42</f>
        <v>166070</v>
      </c>
      <c r="G41" s="8">
        <f t="shared" ref="G41:AU41" si="3">G7-G42</f>
        <v>42904.523000520945</v>
      </c>
      <c r="H41" s="8">
        <f t="shared" si="3"/>
        <v>41980.781923024872</v>
      </c>
      <c r="I41" s="8">
        <f t="shared" si="3"/>
        <v>41050.112787447564</v>
      </c>
      <c r="J41" s="8">
        <f t="shared" si="3"/>
        <v>40112.463633353371</v>
      </c>
      <c r="K41" s="8">
        <f t="shared" si="3"/>
        <v>39167.782110603541</v>
      </c>
      <c r="L41" s="8">
        <f t="shared" si="3"/>
        <v>38216.015476433065</v>
      </c>
      <c r="M41" s="8">
        <f t="shared" si="3"/>
        <v>37257.110592506302</v>
      </c>
      <c r="N41" s="8">
        <f t="shared" si="3"/>
        <v>36291.013921950129</v>
      </c>
      <c r="O41" s="8">
        <f t="shared" si="3"/>
        <v>35317.671526364749</v>
      </c>
      <c r="P41" s="8">
        <f t="shared" si="3"/>
        <v>34337.029062812479</v>
      </c>
      <c r="Q41" s="8">
        <f t="shared" si="3"/>
        <v>33349.031780783553</v>
      </c>
      <c r="R41" s="8">
        <f t="shared" si="3"/>
        <v>32353.62451913947</v>
      </c>
      <c r="S41" s="8">
        <f t="shared" si="3"/>
        <v>31350.751703032991</v>
      </c>
      <c r="T41" s="8">
        <f t="shared" si="3"/>
        <v>30340.357340805756</v>
      </c>
      <c r="U41" s="8">
        <f t="shared" si="3"/>
        <v>29322.38502086181</v>
      </c>
      <c r="V41" s="8">
        <f t="shared" si="3"/>
        <v>28296.77790851827</v>
      </c>
      <c r="W41" s="8">
        <f t="shared" si="3"/>
        <v>27263.478742832143</v>
      </c>
      <c r="X41" s="8">
        <f t="shared" si="3"/>
        <v>26222.429833403381</v>
      </c>
      <c r="Y41" s="8">
        <f t="shared" si="3"/>
        <v>25173.573057153902</v>
      </c>
      <c r="Z41" s="8">
        <f t="shared" si="3"/>
        <v>24116.849855082575</v>
      </c>
      <c r="AA41" s="8">
        <f t="shared" si="3"/>
        <v>23052.201228995691</v>
      </c>
      <c r="AB41" s="8">
        <f t="shared" si="3"/>
        <v>21979.56773821314</v>
      </c>
      <c r="AC41" s="8">
        <f t="shared" si="3"/>
        <v>20898.889496249787</v>
      </c>
      <c r="AD41" s="8">
        <f t="shared" si="3"/>
        <v>19810.106167471618</v>
      </c>
      <c r="AE41" s="8">
        <f t="shared" si="3"/>
        <v>18713.15696372767</v>
      </c>
      <c r="AF41" s="8">
        <f t="shared" si="3"/>
        <v>17607.980640955619</v>
      </c>
      <c r="AG41" s="8">
        <f t="shared" si="3"/>
        <v>16494.515495762811</v>
      </c>
      <c r="AH41" s="8">
        <f t="shared" si="3"/>
        <v>15372.69936198098</v>
      </c>
      <c r="AI41" s="8">
        <f t="shared" si="3"/>
        <v>14242.469607195875</v>
      </c>
      <c r="AJ41" s="8">
        <f t="shared" si="3"/>
        <v>13103.763129249826</v>
      </c>
      <c r="AK41" s="8">
        <f t="shared" si="3"/>
        <v>11956.51635271922</v>
      </c>
      <c r="AL41" s="8">
        <f t="shared" si="3"/>
        <v>10800.665225364588</v>
      </c>
      <c r="AM41" s="8">
        <f t="shared" si="3"/>
        <v>9636.1452145548537</v>
      </c>
      <c r="AN41" s="8">
        <f t="shared" si="3"/>
        <v>8462.891303663986</v>
      </c>
      <c r="AO41" s="8">
        <f t="shared" si="3"/>
        <v>7280.8379884414899</v>
      </c>
      <c r="AP41" s="8">
        <f t="shared" si="3"/>
        <v>6089.9192733547825</v>
      </c>
      <c r="AQ41" s="8">
        <f t="shared" si="3"/>
        <v>4890.0686679049686</v>
      </c>
      <c r="AR41" s="8">
        <f t="shared" si="3"/>
        <v>3681.2191829142394</v>
      </c>
      <c r="AS41" s="8">
        <f t="shared" si="3"/>
        <v>2463.3033267860883</v>
      </c>
      <c r="AT41" s="8">
        <f t="shared" si="3"/>
        <v>1236.2531017369765</v>
      </c>
      <c r="AU41" s="8">
        <f t="shared" si="3"/>
        <v>0</v>
      </c>
    </row>
    <row r="42" spans="1:47">
      <c r="D42" s="42" t="s">
        <v>67</v>
      </c>
      <c r="E42" s="42">
        <v>49.910000000000004</v>
      </c>
      <c r="F42" s="43">
        <v>0</v>
      </c>
      <c r="G42" s="43">
        <f t="shared" ref="G42:AU42" si="4">G34*$AV$7</f>
        <v>123165.47699947905</v>
      </c>
      <c r="H42" s="43">
        <f t="shared" si="4"/>
        <v>124089.21807697513</v>
      </c>
      <c r="I42" s="43">
        <f t="shared" si="4"/>
        <v>125019.88721255244</v>
      </c>
      <c r="J42" s="43">
        <f t="shared" si="4"/>
        <v>125957.53636664663</v>
      </c>
      <c r="K42" s="43">
        <f t="shared" si="4"/>
        <v>126902.21788939646</v>
      </c>
      <c r="L42" s="43">
        <f t="shared" si="4"/>
        <v>127853.98452356693</v>
      </c>
      <c r="M42" s="43">
        <f t="shared" si="4"/>
        <v>128812.8894074937</v>
      </c>
      <c r="N42" s="43">
        <f t="shared" si="4"/>
        <v>129778.98607804987</v>
      </c>
      <c r="O42" s="43">
        <f t="shared" si="4"/>
        <v>130752.32847363525</v>
      </c>
      <c r="P42" s="43">
        <f t="shared" si="4"/>
        <v>131732.97093718752</v>
      </c>
      <c r="Q42" s="43">
        <f t="shared" si="4"/>
        <v>132720.96821921645</v>
      </c>
      <c r="R42" s="43">
        <f t="shared" si="4"/>
        <v>133716.37548086053</v>
      </c>
      <c r="S42" s="43">
        <f t="shared" si="4"/>
        <v>134719.24829696701</v>
      </c>
      <c r="T42" s="43">
        <f t="shared" si="4"/>
        <v>135729.64265919424</v>
      </c>
      <c r="U42" s="43">
        <f t="shared" si="4"/>
        <v>136747.61497913819</v>
      </c>
      <c r="V42" s="43">
        <f t="shared" si="4"/>
        <v>137773.22209148173</v>
      </c>
      <c r="W42" s="43">
        <f t="shared" si="4"/>
        <v>138806.52125716786</v>
      </c>
      <c r="X42" s="43">
        <f t="shared" si="4"/>
        <v>139847.57016659662</v>
      </c>
      <c r="Y42" s="43">
        <f t="shared" si="4"/>
        <v>140896.4269428461</v>
      </c>
      <c r="Z42" s="43">
        <f t="shared" si="4"/>
        <v>141953.15014491742</v>
      </c>
      <c r="AA42" s="43">
        <f t="shared" si="4"/>
        <v>143017.79877100431</v>
      </c>
      <c r="AB42" s="43">
        <f t="shared" si="4"/>
        <v>144090.43226178686</v>
      </c>
      <c r="AC42" s="43">
        <f t="shared" si="4"/>
        <v>145171.11050375021</v>
      </c>
      <c r="AD42" s="43">
        <f t="shared" si="4"/>
        <v>146259.89383252838</v>
      </c>
      <c r="AE42" s="43">
        <f t="shared" si="4"/>
        <v>147356.84303627233</v>
      </c>
      <c r="AF42" s="43">
        <f t="shared" si="4"/>
        <v>148462.01935904438</v>
      </c>
      <c r="AG42" s="43">
        <f t="shared" si="4"/>
        <v>149575.48450423719</v>
      </c>
      <c r="AH42" s="43">
        <f t="shared" si="4"/>
        <v>150697.30063801902</v>
      </c>
      <c r="AI42" s="43">
        <f t="shared" si="4"/>
        <v>151827.53039280412</v>
      </c>
      <c r="AJ42" s="43">
        <f t="shared" si="4"/>
        <v>152966.23687075017</v>
      </c>
      <c r="AK42" s="43">
        <f t="shared" si="4"/>
        <v>154113.48364728078</v>
      </c>
      <c r="AL42" s="43">
        <f t="shared" si="4"/>
        <v>155269.33477463541</v>
      </c>
      <c r="AM42" s="43">
        <f t="shared" si="4"/>
        <v>156433.85478544515</v>
      </c>
      <c r="AN42" s="43">
        <f t="shared" si="4"/>
        <v>157607.10869633601</v>
      </c>
      <c r="AO42" s="43">
        <f t="shared" si="4"/>
        <v>158789.16201155851</v>
      </c>
      <c r="AP42" s="43">
        <f t="shared" si="4"/>
        <v>159980.08072664522</v>
      </c>
      <c r="AQ42" s="43">
        <f t="shared" si="4"/>
        <v>161179.93133209503</v>
      </c>
      <c r="AR42" s="43">
        <f t="shared" si="4"/>
        <v>162388.78081708576</v>
      </c>
      <c r="AS42" s="43">
        <f t="shared" si="4"/>
        <v>163606.69667321391</v>
      </c>
      <c r="AT42" s="43">
        <f t="shared" si="4"/>
        <v>164833.74689826302</v>
      </c>
      <c r="AU42" s="43">
        <f t="shared" si="4"/>
        <v>166070</v>
      </c>
    </row>
    <row r="43" spans="1:47">
      <c r="D43" t="s">
        <v>8</v>
      </c>
      <c r="E43">
        <v>397.3</v>
      </c>
      <c r="F43" s="8">
        <f>F9-F44</f>
        <v>76848</v>
      </c>
      <c r="G43" s="8">
        <f t="shared" ref="G43:AU43" si="5">G9-G44</f>
        <v>19853.837439296884</v>
      </c>
      <c r="H43" s="8">
        <f t="shared" si="5"/>
        <v>19426.381220091622</v>
      </c>
      <c r="I43" s="8">
        <f t="shared" si="5"/>
        <v>18995.719079242306</v>
      </c>
      <c r="J43" s="8">
        <f t="shared" si="5"/>
        <v>18561.82697233661</v>
      </c>
      <c r="K43" s="8">
        <f t="shared" si="5"/>
        <v>18124.68067462914</v>
      </c>
      <c r="L43" s="8">
        <f t="shared" si="5"/>
        <v>17684.255779688858</v>
      </c>
      <c r="M43" s="8">
        <f t="shared" si="5"/>
        <v>17240.527698036516</v>
      </c>
      <c r="N43" s="8">
        <f t="shared" si="5"/>
        <v>16793.471655771806</v>
      </c>
      <c r="O43" s="8">
        <f t="shared" si="5"/>
        <v>16343.062693190092</v>
      </c>
      <c r="P43" s="8">
        <f t="shared" si="5"/>
        <v>15889.275663389017</v>
      </c>
      <c r="Q43" s="8">
        <f t="shared" si="5"/>
        <v>15432.085230864432</v>
      </c>
      <c r="R43" s="8">
        <f t="shared" si="5"/>
        <v>14971.465870095919</v>
      </c>
      <c r="S43" s="8">
        <f t="shared" si="5"/>
        <v>14507.391864121637</v>
      </c>
      <c r="T43" s="8">
        <f t="shared" si="5"/>
        <v>14039.837303102555</v>
      </c>
      <c r="U43" s="8">
        <f t="shared" si="5"/>
        <v>13568.776082875818</v>
      </c>
      <c r="V43" s="8">
        <f t="shared" si="5"/>
        <v>13094.181903497396</v>
      </c>
      <c r="W43" s="8">
        <f t="shared" si="5"/>
        <v>12616.028267773618</v>
      </c>
      <c r="X43" s="8">
        <f t="shared" si="5"/>
        <v>12134.288479781913</v>
      </c>
      <c r="Y43" s="8">
        <f t="shared" si="5"/>
        <v>11648.93564338029</v>
      </c>
      <c r="Z43" s="8">
        <f t="shared" si="5"/>
        <v>11159.942660705638</v>
      </c>
      <c r="AA43" s="8">
        <f t="shared" si="5"/>
        <v>10667.282230660931</v>
      </c>
      <c r="AB43" s="8">
        <f t="shared" si="5"/>
        <v>10170.926847390889</v>
      </c>
      <c r="AC43" s="8">
        <f t="shared" si="5"/>
        <v>9670.8487987463304</v>
      </c>
      <c r="AD43" s="8">
        <f t="shared" si="5"/>
        <v>9167.0201647369249</v>
      </c>
      <c r="AE43" s="8">
        <f t="shared" si="5"/>
        <v>8659.4128159724496</v>
      </c>
      <c r="AF43" s="8">
        <f t="shared" si="5"/>
        <v>8147.9984120922309</v>
      </c>
      <c r="AG43" s="8">
        <f t="shared" si="5"/>
        <v>7632.7484001829289</v>
      </c>
      <c r="AH43" s="8">
        <f t="shared" si="5"/>
        <v>7113.6340131842881</v>
      </c>
      <c r="AI43" s="8">
        <f t="shared" si="5"/>
        <v>6590.6262682831875</v>
      </c>
      <c r="AJ43" s="8">
        <f t="shared" si="5"/>
        <v>6063.6959652952937</v>
      </c>
      <c r="AK43" s="8">
        <f t="shared" si="5"/>
        <v>5532.8136850350274</v>
      </c>
      <c r="AL43" s="8">
        <f t="shared" si="5"/>
        <v>4997.9497876727837</v>
      </c>
      <c r="AM43" s="8">
        <f t="shared" si="5"/>
        <v>4459.0744110803353</v>
      </c>
      <c r="AN43" s="8">
        <f t="shared" si="5"/>
        <v>3916.1574691634305</v>
      </c>
      <c r="AO43" s="8">
        <f t="shared" si="5"/>
        <v>3369.1686501821678</v>
      </c>
      <c r="AP43" s="8">
        <f t="shared" si="5"/>
        <v>2818.0774150585348</v>
      </c>
      <c r="AQ43" s="8">
        <f t="shared" si="5"/>
        <v>2262.8529956714628</v>
      </c>
      <c r="AR43" s="8">
        <f t="shared" si="5"/>
        <v>1703.4643931390019</v>
      </c>
      <c r="AS43" s="8">
        <f t="shared" si="5"/>
        <v>1139.8803760875453</v>
      </c>
      <c r="AT43" s="8">
        <f t="shared" si="5"/>
        <v>572.06947890820447</v>
      </c>
      <c r="AU43" s="8">
        <f t="shared" si="5"/>
        <v>0</v>
      </c>
    </row>
    <row r="44" spans="1:47">
      <c r="D44" s="42" t="s">
        <v>66</v>
      </c>
      <c r="E44" s="42">
        <v>198.65</v>
      </c>
      <c r="F44" s="43">
        <v>0</v>
      </c>
      <c r="G44" s="43">
        <f t="shared" ref="G44:AU44" si="6">G34*$AV$9</f>
        <v>56994.162560703116</v>
      </c>
      <c r="H44" s="43">
        <f t="shared" si="6"/>
        <v>57421.618779908378</v>
      </c>
      <c r="I44" s="43">
        <f t="shared" si="6"/>
        <v>57852.280920757694</v>
      </c>
      <c r="J44" s="43">
        <f t="shared" si="6"/>
        <v>58286.17302766339</v>
      </c>
      <c r="K44" s="43">
        <f t="shared" si="6"/>
        <v>58723.31932537086</v>
      </c>
      <c r="L44" s="43">
        <f t="shared" si="6"/>
        <v>59163.744220311142</v>
      </c>
      <c r="M44" s="43">
        <f t="shared" si="6"/>
        <v>59607.472301963484</v>
      </c>
      <c r="N44" s="43">
        <f t="shared" si="6"/>
        <v>60054.528344228194</v>
      </c>
      <c r="O44" s="43">
        <f t="shared" si="6"/>
        <v>60504.937306809908</v>
      </c>
      <c r="P44" s="43">
        <f t="shared" si="6"/>
        <v>60958.724336610983</v>
      </c>
      <c r="Q44" s="43">
        <f t="shared" si="6"/>
        <v>61415.914769135568</v>
      </c>
      <c r="R44" s="43">
        <f t="shared" si="6"/>
        <v>61876.534129904081</v>
      </c>
      <c r="S44" s="43">
        <f t="shared" si="6"/>
        <v>62340.608135878363</v>
      </c>
      <c r="T44" s="43">
        <f t="shared" si="6"/>
        <v>62808.162696897445</v>
      </c>
      <c r="U44" s="43">
        <f t="shared" si="6"/>
        <v>63279.223917124182</v>
      </c>
      <c r="V44" s="43">
        <f t="shared" si="6"/>
        <v>63753.818096502604</v>
      </c>
      <c r="W44" s="43">
        <f t="shared" si="6"/>
        <v>64231.971732226382</v>
      </c>
      <c r="X44" s="43">
        <f t="shared" si="6"/>
        <v>64713.711520218087</v>
      </c>
      <c r="Y44" s="43">
        <f t="shared" si="6"/>
        <v>65199.06435661971</v>
      </c>
      <c r="Z44" s="43">
        <f t="shared" si="6"/>
        <v>65688.057339294362</v>
      </c>
      <c r="AA44" s="43">
        <f t="shared" si="6"/>
        <v>66180.717769339069</v>
      </c>
      <c r="AB44" s="43">
        <f t="shared" si="6"/>
        <v>66677.073152609111</v>
      </c>
      <c r="AC44" s="43">
        <f t="shared" si="6"/>
        <v>67177.15120125367</v>
      </c>
      <c r="AD44" s="43">
        <f t="shared" si="6"/>
        <v>67680.979835263075</v>
      </c>
      <c r="AE44" s="43">
        <f t="shared" si="6"/>
        <v>68188.58718402755</v>
      </c>
      <c r="AF44" s="43">
        <f t="shared" si="6"/>
        <v>68700.001587907769</v>
      </c>
      <c r="AG44" s="43">
        <f t="shared" si="6"/>
        <v>69215.251599817071</v>
      </c>
      <c r="AH44" s="43">
        <f t="shared" si="6"/>
        <v>69734.365986815712</v>
      </c>
      <c r="AI44" s="43">
        <f t="shared" si="6"/>
        <v>70257.373731716812</v>
      </c>
      <c r="AJ44" s="43">
        <f t="shared" si="6"/>
        <v>70784.304034704706</v>
      </c>
      <c r="AK44" s="43">
        <f t="shared" si="6"/>
        <v>71315.186314964973</v>
      </c>
      <c r="AL44" s="43">
        <f t="shared" si="6"/>
        <v>71850.050212327216</v>
      </c>
      <c r="AM44" s="43">
        <f t="shared" si="6"/>
        <v>72388.925588919665</v>
      </c>
      <c r="AN44" s="43">
        <f t="shared" si="6"/>
        <v>72931.842530836569</v>
      </c>
      <c r="AO44" s="43">
        <f t="shared" si="6"/>
        <v>73478.831349817832</v>
      </c>
      <c r="AP44" s="43">
        <f t="shared" si="6"/>
        <v>74029.922584941465</v>
      </c>
      <c r="AQ44" s="43">
        <f t="shared" si="6"/>
        <v>74585.147004328537</v>
      </c>
      <c r="AR44" s="43">
        <f t="shared" si="6"/>
        <v>75144.535606860998</v>
      </c>
      <c r="AS44" s="43">
        <f t="shared" si="6"/>
        <v>75708.119623912455</v>
      </c>
      <c r="AT44" s="43">
        <f t="shared" si="6"/>
        <v>76275.930521091796</v>
      </c>
      <c r="AU44" s="43">
        <f t="shared" si="6"/>
        <v>76848</v>
      </c>
    </row>
    <row r="45" spans="1:47">
      <c r="D45" t="s">
        <v>9</v>
      </c>
      <c r="E45">
        <v>359.6</v>
      </c>
      <c r="F45" s="8">
        <f>F11-F46</f>
        <v>92750</v>
      </c>
      <c r="G45" s="8">
        <f t="shared" ref="G45:AU45" si="7">G11-G46</f>
        <v>23962.151552347306</v>
      </c>
      <c r="H45" s="8">
        <f t="shared" si="7"/>
        <v>23446.242688989922</v>
      </c>
      <c r="I45" s="8">
        <f t="shared" si="7"/>
        <v>22926.464509157347</v>
      </c>
      <c r="J45" s="8">
        <f t="shared" si="7"/>
        <v>22402.787992976009</v>
      </c>
      <c r="K45" s="8">
        <f t="shared" si="7"/>
        <v>21875.183902923338</v>
      </c>
      <c r="L45" s="8">
        <f t="shared" si="7"/>
        <v>21343.622782195263</v>
      </c>
      <c r="M45" s="8">
        <f t="shared" si="7"/>
        <v>20808.074953061718</v>
      </c>
      <c r="N45" s="8">
        <f t="shared" si="7"/>
        <v>20268.510515209695</v>
      </c>
      <c r="O45" s="8">
        <f t="shared" si="7"/>
        <v>19724.899344073769</v>
      </c>
      <c r="P45" s="8">
        <f t="shared" si="7"/>
        <v>19177.211089154327</v>
      </c>
      <c r="Q45" s="8">
        <f t="shared" si="7"/>
        <v>18625.415172322973</v>
      </c>
      <c r="R45" s="8">
        <f t="shared" si="7"/>
        <v>18069.480786115411</v>
      </c>
      <c r="S45" s="8">
        <f t="shared" si="7"/>
        <v>17509.376892011278</v>
      </c>
      <c r="T45" s="8">
        <f t="shared" si="7"/>
        <v>16945.07221870136</v>
      </c>
      <c r="U45" s="8">
        <f t="shared" si="7"/>
        <v>16376.53526034161</v>
      </c>
      <c r="V45" s="8">
        <f t="shared" si="7"/>
        <v>15803.734274794188</v>
      </c>
      <c r="W45" s="8">
        <f t="shared" si="7"/>
        <v>15226.637281855132</v>
      </c>
      <c r="X45" s="8">
        <f t="shared" si="7"/>
        <v>14645.212061469036</v>
      </c>
      <c r="Y45" s="8">
        <f t="shared" si="7"/>
        <v>14059.426151930063</v>
      </c>
      <c r="Z45" s="8">
        <f t="shared" si="7"/>
        <v>13469.246848069553</v>
      </c>
      <c r="AA45" s="8">
        <f t="shared" si="7"/>
        <v>12874.641199430058</v>
      </c>
      <c r="AB45" s="8">
        <f t="shared" si="7"/>
        <v>12275.576008425778</v>
      </c>
      <c r="AC45" s="8">
        <f t="shared" si="7"/>
        <v>11672.017828488999</v>
      </c>
      <c r="AD45" s="8">
        <f t="shared" si="7"/>
        <v>11063.932962202656</v>
      </c>
      <c r="AE45" s="8">
        <f t="shared" si="7"/>
        <v>10451.287459419167</v>
      </c>
      <c r="AF45" s="8">
        <f t="shared" si="7"/>
        <v>9834.0471153648105</v>
      </c>
      <c r="AG45" s="8">
        <f t="shared" si="7"/>
        <v>9212.1774687300494</v>
      </c>
      <c r="AH45" s="8">
        <f t="shared" si="7"/>
        <v>8585.6437997455214</v>
      </c>
      <c r="AI45" s="8">
        <f t="shared" si="7"/>
        <v>7954.4111282436206</v>
      </c>
      <c r="AJ45" s="8">
        <f t="shared" si="7"/>
        <v>7318.4442117054277</v>
      </c>
      <c r="AK45" s="8">
        <f t="shared" si="7"/>
        <v>6677.7075432932324</v>
      </c>
      <c r="AL45" s="8">
        <f t="shared" si="7"/>
        <v>6032.165349867937</v>
      </c>
      <c r="AM45" s="8">
        <f t="shared" si="7"/>
        <v>5381.7815899919515</v>
      </c>
      <c r="AN45" s="8">
        <f t="shared" si="7"/>
        <v>4726.5199519168818</v>
      </c>
      <c r="AO45" s="8">
        <f t="shared" si="7"/>
        <v>4066.3438515562593</v>
      </c>
      <c r="AP45" s="8">
        <f t="shared" si="7"/>
        <v>3401.2164304429316</v>
      </c>
      <c r="AQ45" s="8">
        <f t="shared" si="7"/>
        <v>2731.1005536712619</v>
      </c>
      <c r="AR45" s="8">
        <f t="shared" si="7"/>
        <v>2055.9588078237866</v>
      </c>
      <c r="AS45" s="8">
        <f t="shared" si="7"/>
        <v>1375.7534988824627</v>
      </c>
      <c r="AT45" s="8">
        <f t="shared" si="7"/>
        <v>690.44665012408223</v>
      </c>
      <c r="AU45" s="8">
        <f t="shared" si="7"/>
        <v>0</v>
      </c>
    </row>
    <row r="46" spans="1:47">
      <c r="D46" s="42" t="s">
        <v>68</v>
      </c>
      <c r="E46" s="42">
        <v>305.66000000000003</v>
      </c>
      <c r="F46" s="43">
        <v>0</v>
      </c>
      <c r="G46" s="43">
        <f t="shared" ref="G46:AU46" si="8">G34*$AV$11</f>
        <v>68787.848447652694</v>
      </c>
      <c r="H46" s="43">
        <f t="shared" si="8"/>
        <v>69303.757311010078</v>
      </c>
      <c r="I46" s="43">
        <f t="shared" si="8"/>
        <v>69823.535490842653</v>
      </c>
      <c r="J46" s="43">
        <f t="shared" si="8"/>
        <v>70347.212007023991</v>
      </c>
      <c r="K46" s="43">
        <f t="shared" si="8"/>
        <v>70874.816097076662</v>
      </c>
      <c r="L46" s="43">
        <f t="shared" si="8"/>
        <v>71406.377217804737</v>
      </c>
      <c r="M46" s="43">
        <f t="shared" si="8"/>
        <v>71941.925046938282</v>
      </c>
      <c r="N46" s="43">
        <f t="shared" si="8"/>
        <v>72481.489484790305</v>
      </c>
      <c r="O46" s="43">
        <f t="shared" si="8"/>
        <v>73025.100655926231</v>
      </c>
      <c r="P46" s="43">
        <f t="shared" si="8"/>
        <v>73572.788910845673</v>
      </c>
      <c r="Q46" s="43">
        <f t="shared" si="8"/>
        <v>74124.584827677027</v>
      </c>
      <c r="R46" s="43">
        <f t="shared" si="8"/>
        <v>74680.519213884589</v>
      </c>
      <c r="S46" s="43">
        <f t="shared" si="8"/>
        <v>75240.623107988722</v>
      </c>
      <c r="T46" s="43">
        <f t="shared" si="8"/>
        <v>75804.92778129864</v>
      </c>
      <c r="U46" s="43">
        <f t="shared" si="8"/>
        <v>76373.46473965839</v>
      </c>
      <c r="V46" s="43">
        <f t="shared" si="8"/>
        <v>76946.265725205812</v>
      </c>
      <c r="W46" s="43">
        <f t="shared" si="8"/>
        <v>77523.362718144868</v>
      </c>
      <c r="X46" s="43">
        <f t="shared" si="8"/>
        <v>78104.787938530964</v>
      </c>
      <c r="Y46" s="43">
        <f t="shared" si="8"/>
        <v>78690.573848069937</v>
      </c>
      <c r="Z46" s="43">
        <f t="shared" si="8"/>
        <v>79280.753151930447</v>
      </c>
      <c r="AA46" s="43">
        <f t="shared" si="8"/>
        <v>79875.358800569942</v>
      </c>
      <c r="AB46" s="43">
        <f t="shared" si="8"/>
        <v>80474.423991574222</v>
      </c>
      <c r="AC46" s="43">
        <f t="shared" si="8"/>
        <v>81077.982171511001</v>
      </c>
      <c r="AD46" s="43">
        <f t="shared" si="8"/>
        <v>81686.067037797344</v>
      </c>
      <c r="AE46" s="43">
        <f t="shared" si="8"/>
        <v>82298.712540580833</v>
      </c>
      <c r="AF46" s="43">
        <f t="shared" si="8"/>
        <v>82915.95288463519</v>
      </c>
      <c r="AG46" s="43">
        <f t="shared" si="8"/>
        <v>83537.822531269951</v>
      </c>
      <c r="AH46" s="43">
        <f t="shared" si="8"/>
        <v>84164.356200254479</v>
      </c>
      <c r="AI46" s="43">
        <f t="shared" si="8"/>
        <v>84795.588871756379</v>
      </c>
      <c r="AJ46" s="43">
        <f t="shared" si="8"/>
        <v>85431.555788294572</v>
      </c>
      <c r="AK46" s="43">
        <f t="shared" si="8"/>
        <v>86072.292456706768</v>
      </c>
      <c r="AL46" s="43">
        <f t="shared" si="8"/>
        <v>86717.834650132063</v>
      </c>
      <c r="AM46" s="43">
        <f t="shared" si="8"/>
        <v>87368.218410008049</v>
      </c>
      <c r="AN46" s="43">
        <f t="shared" si="8"/>
        <v>88023.480048083118</v>
      </c>
      <c r="AO46" s="43">
        <f t="shared" si="8"/>
        <v>88683.656148443741</v>
      </c>
      <c r="AP46" s="43">
        <f t="shared" si="8"/>
        <v>89348.783569557068</v>
      </c>
      <c r="AQ46" s="43">
        <f t="shared" si="8"/>
        <v>90018.899446328738</v>
      </c>
      <c r="AR46" s="43">
        <f t="shared" si="8"/>
        <v>90694.041192176213</v>
      </c>
      <c r="AS46" s="43">
        <f t="shared" si="8"/>
        <v>91374.246501117537</v>
      </c>
      <c r="AT46" s="43">
        <f t="shared" si="8"/>
        <v>92059.553349875918</v>
      </c>
      <c r="AU46" s="43">
        <f t="shared" si="8"/>
        <v>92750</v>
      </c>
    </row>
    <row r="47" spans="1:47">
      <c r="C47" t="s">
        <v>0</v>
      </c>
      <c r="D47" t="s">
        <v>10</v>
      </c>
      <c r="E47">
        <v>210.5</v>
      </c>
      <c r="F47" s="8">
        <v>53283</v>
      </c>
      <c r="G47" s="8">
        <v>53283</v>
      </c>
      <c r="H47" s="8">
        <v>53283</v>
      </c>
      <c r="I47" s="8">
        <v>53283</v>
      </c>
      <c r="J47" s="8">
        <v>53283</v>
      </c>
      <c r="K47" s="8">
        <v>53283</v>
      </c>
      <c r="L47" s="8">
        <v>53283</v>
      </c>
      <c r="M47" s="8">
        <v>53283</v>
      </c>
      <c r="N47" s="8">
        <v>53283</v>
      </c>
      <c r="O47" s="8">
        <v>53283</v>
      </c>
      <c r="P47" s="8">
        <v>53283</v>
      </c>
      <c r="Q47" s="8">
        <v>53283</v>
      </c>
      <c r="R47" s="8">
        <v>53283</v>
      </c>
      <c r="S47" s="8">
        <v>53283</v>
      </c>
      <c r="T47" s="8">
        <v>53283</v>
      </c>
      <c r="U47" s="8">
        <v>53283</v>
      </c>
      <c r="V47" s="8">
        <v>53283</v>
      </c>
      <c r="W47" s="8">
        <v>53283</v>
      </c>
      <c r="X47" s="8">
        <v>53283</v>
      </c>
      <c r="Y47" s="8">
        <v>53283</v>
      </c>
      <c r="Z47" s="8">
        <v>53283</v>
      </c>
      <c r="AA47" s="8">
        <v>53283</v>
      </c>
      <c r="AB47" s="8">
        <v>53283</v>
      </c>
      <c r="AC47" s="8">
        <v>53283</v>
      </c>
      <c r="AD47" s="8">
        <v>53283</v>
      </c>
      <c r="AE47" s="8">
        <v>53283</v>
      </c>
      <c r="AF47" s="8">
        <v>53283</v>
      </c>
      <c r="AG47" s="8">
        <v>53283</v>
      </c>
      <c r="AH47" s="8">
        <v>53283</v>
      </c>
      <c r="AI47" s="8">
        <v>53283</v>
      </c>
      <c r="AJ47" s="8">
        <v>53283</v>
      </c>
      <c r="AK47" s="8">
        <v>53283</v>
      </c>
      <c r="AL47" s="8">
        <v>53283</v>
      </c>
      <c r="AM47" s="8">
        <v>53283</v>
      </c>
      <c r="AN47" s="8">
        <v>53283</v>
      </c>
      <c r="AO47" s="8">
        <v>53283</v>
      </c>
      <c r="AP47" s="8">
        <v>53283</v>
      </c>
      <c r="AQ47" s="8">
        <v>53283</v>
      </c>
      <c r="AR47" s="8">
        <v>53283</v>
      </c>
      <c r="AS47" s="8">
        <v>53283</v>
      </c>
      <c r="AT47" s="8">
        <v>53283</v>
      </c>
      <c r="AU47" s="8">
        <v>53283</v>
      </c>
    </row>
    <row r="48" spans="1:47">
      <c r="D48" t="s">
        <v>11</v>
      </c>
      <c r="E48">
        <v>179.3</v>
      </c>
      <c r="F48" s="8">
        <v>20037</v>
      </c>
      <c r="G48" s="8">
        <v>22504.535</v>
      </c>
      <c r="H48" s="8">
        <v>24990.5765125</v>
      </c>
      <c r="I48" s="8">
        <v>27495.263336343749</v>
      </c>
      <c r="J48" s="8">
        <v>30018.735311366327</v>
      </c>
      <c r="K48" s="8">
        <v>32561.133326201576</v>
      </c>
      <c r="L48" s="8">
        <v>35122.599326148091</v>
      </c>
      <c r="M48" s="8">
        <v>37703.276321094199</v>
      </c>
      <c r="N48" s="8">
        <v>40303.308393502404</v>
      </c>
      <c r="O48" s="8">
        <v>42922.840706453673</v>
      </c>
      <c r="P48" s="8">
        <v>45562.019511752078</v>
      </c>
      <c r="Q48" s="8">
        <v>45562.019511752078</v>
      </c>
      <c r="R48" s="8">
        <v>45562.019511752078</v>
      </c>
      <c r="S48" s="8">
        <v>45562.019511752078</v>
      </c>
      <c r="T48" s="8">
        <v>45562.019511752078</v>
      </c>
      <c r="U48" s="8">
        <v>45562.019511752078</v>
      </c>
      <c r="V48" s="8">
        <v>45562.019511752078</v>
      </c>
      <c r="W48" s="8">
        <v>45562.019511752078</v>
      </c>
      <c r="X48" s="8">
        <v>45562.019511752078</v>
      </c>
      <c r="Y48" s="8">
        <v>45562.019511752078</v>
      </c>
      <c r="Z48" s="8">
        <v>45562.019511752078</v>
      </c>
      <c r="AA48" s="8">
        <v>45562.019511752078</v>
      </c>
      <c r="AB48" s="8">
        <v>45562.019511752078</v>
      </c>
      <c r="AC48" s="8">
        <v>45562.019511752078</v>
      </c>
      <c r="AD48" s="8">
        <v>45562.019511752078</v>
      </c>
      <c r="AE48" s="8">
        <v>45562.019511752078</v>
      </c>
      <c r="AF48" s="8">
        <v>45562.019511752078</v>
      </c>
      <c r="AG48" s="8">
        <v>45562.019511752078</v>
      </c>
      <c r="AH48" s="8">
        <v>45562.019511752078</v>
      </c>
      <c r="AI48" s="8">
        <v>45562.019511752078</v>
      </c>
      <c r="AJ48" s="8">
        <v>45562.019511752078</v>
      </c>
      <c r="AK48" s="8">
        <v>45562.019511752078</v>
      </c>
      <c r="AL48" s="8">
        <v>45562.019511752078</v>
      </c>
      <c r="AM48" s="8">
        <v>45562.019511752078</v>
      </c>
      <c r="AN48" s="8">
        <v>45562.019511752078</v>
      </c>
      <c r="AO48" s="8">
        <v>45562.019511752078</v>
      </c>
      <c r="AP48" s="8">
        <v>45562.019511752078</v>
      </c>
      <c r="AQ48" s="8">
        <v>45562.019511752078</v>
      </c>
      <c r="AR48" s="8">
        <v>45562.019511752078</v>
      </c>
      <c r="AS48" s="8">
        <v>45562.019511752078</v>
      </c>
      <c r="AT48" s="8">
        <v>45562.019511752078</v>
      </c>
      <c r="AU48" s="8">
        <v>45562.019511752078</v>
      </c>
    </row>
    <row r="49" spans="3:47">
      <c r="D49" t="s">
        <v>12</v>
      </c>
      <c r="E49">
        <v>15</v>
      </c>
      <c r="F49" s="8"/>
      <c r="G49" s="8"/>
      <c r="H49" s="8"/>
      <c r="I49" s="8"/>
      <c r="J49" s="8"/>
      <c r="K49" s="8"/>
      <c r="L49" s="8"/>
      <c r="M49" s="8"/>
      <c r="N49" s="8"/>
      <c r="O49" s="8"/>
      <c r="P49" s="8"/>
      <c r="Q49" s="8">
        <v>2658.9726463381403</v>
      </c>
      <c r="R49" s="8">
        <v>5337.8875875238173</v>
      </c>
      <c r="S49" s="8">
        <v>8036.8943907683861</v>
      </c>
      <c r="T49" s="8">
        <v>10756.143745037289</v>
      </c>
      <c r="U49" s="8">
        <v>13495.787469463208</v>
      </c>
      <c r="V49" s="8">
        <v>16255.978521822322</v>
      </c>
      <c r="W49" s="8">
        <v>19036.871007074129</v>
      </c>
      <c r="X49" s="8">
        <v>21838.620185965327</v>
      </c>
      <c r="Y49" s="8">
        <v>24661.382483698206</v>
      </c>
      <c r="Z49" s="8">
        <v>27505.315498664084</v>
      </c>
      <c r="AA49" s="8">
        <v>30370.578011242204</v>
      </c>
      <c r="AB49" s="8">
        <v>33257.329992664658</v>
      </c>
      <c r="AC49" s="8">
        <v>36165.732613947781</v>
      </c>
      <c r="AD49" s="8">
        <v>39095.948254890529</v>
      </c>
      <c r="AE49" s="8">
        <v>42048.140513140344</v>
      </c>
      <c r="AF49" s="8">
        <v>45022.474213327034</v>
      </c>
      <c r="AG49" s="8">
        <v>48019.115416265129</v>
      </c>
      <c r="AH49" s="8">
        <v>51038.231428225256</v>
      </c>
      <c r="AI49" s="8">
        <v>54079.990810275085</v>
      </c>
      <c r="AJ49" s="8">
        <v>57144.563387690287</v>
      </c>
      <c r="AK49" s="8">
        <v>60232.120259436102</v>
      </c>
      <c r="AL49" s="8">
        <v>63342.833807720017</v>
      </c>
      <c r="AM49" s="8">
        <v>66476.877707616062</v>
      </c>
      <c r="AN49" s="8">
        <v>69634.426936761331</v>
      </c>
      <c r="AO49" s="8">
        <v>72815.657785125179</v>
      </c>
      <c r="AP49" s="8">
        <v>76020.747864851757</v>
      </c>
      <c r="AQ49" s="8">
        <v>79249.876120176283</v>
      </c>
      <c r="AR49" s="8">
        <v>82503.222837415742</v>
      </c>
      <c r="AS49" s="8">
        <v>85780.969655034496</v>
      </c>
      <c r="AT49" s="8">
        <v>89083.299573785393</v>
      </c>
      <c r="AU49" s="8">
        <v>92410.396966926928</v>
      </c>
    </row>
    <row r="50" spans="3:47">
      <c r="D50" t="s">
        <v>7</v>
      </c>
      <c r="E50">
        <v>432.4</v>
      </c>
      <c r="F50" s="8">
        <f>F16-F51</f>
        <v>202490</v>
      </c>
      <c r="G50" s="8">
        <f t="shared" ref="G50:AU50" si="9">G16-G51</f>
        <v>52313.704235415731</v>
      </c>
      <c r="H50" s="8">
        <f t="shared" si="9"/>
        <v>51187.382017181371</v>
      </c>
      <c r="I50" s="8">
        <f t="shared" si="9"/>
        <v>50052.61238231021</v>
      </c>
      <c r="J50" s="8">
        <f t="shared" si="9"/>
        <v>48909.331975177483</v>
      </c>
      <c r="K50" s="8">
        <f t="shared" si="9"/>
        <v>47757.476964991336</v>
      </c>
      <c r="L50" s="8">
        <f t="shared" si="9"/>
        <v>46596.983042228792</v>
      </c>
      <c r="M50" s="8">
        <f t="shared" si="9"/>
        <v>45427.78541504548</v>
      </c>
      <c r="N50" s="8">
        <f t="shared" si="9"/>
        <v>44249.818805658346</v>
      </c>
      <c r="O50" s="8">
        <f t="shared" si="9"/>
        <v>43063.017446700775</v>
      </c>
      <c r="P50" s="8">
        <f t="shared" si="9"/>
        <v>41867.315077551029</v>
      </c>
      <c r="Q50" s="8">
        <f t="shared" si="9"/>
        <v>40662.644940632657</v>
      </c>
      <c r="R50" s="8">
        <f t="shared" si="9"/>
        <v>39448.939777687425</v>
      </c>
      <c r="S50" s="8">
        <f t="shared" si="9"/>
        <v>38226.131826020079</v>
      </c>
      <c r="T50" s="8">
        <f t="shared" si="9"/>
        <v>36994.152814715228</v>
      </c>
      <c r="U50" s="8">
        <f t="shared" si="9"/>
        <v>35752.933960825612</v>
      </c>
      <c r="V50" s="8">
        <f t="shared" si="9"/>
        <v>34502.405965531827</v>
      </c>
      <c r="W50" s="8">
        <f t="shared" si="9"/>
        <v>33242.499010273255</v>
      </c>
      <c r="X50" s="8">
        <f t="shared" si="9"/>
        <v>31973.142752850312</v>
      </c>
      <c r="Y50" s="8">
        <f t="shared" si="9"/>
        <v>30694.266323496704</v>
      </c>
      <c r="Z50" s="8">
        <f t="shared" si="9"/>
        <v>29405.798320922942</v>
      </c>
      <c r="AA50" s="8">
        <f t="shared" si="9"/>
        <v>28107.666808329843</v>
      </c>
      <c r="AB50" s="8">
        <f t="shared" si="9"/>
        <v>26799.799309392314</v>
      </c>
      <c r="AC50" s="8">
        <f t="shared" si="9"/>
        <v>25482.122804212791</v>
      </c>
      <c r="AD50" s="8">
        <f t="shared" si="9"/>
        <v>24154.56372524437</v>
      </c>
      <c r="AE50" s="8">
        <f t="shared" si="9"/>
        <v>22817.047953183705</v>
      </c>
      <c r="AF50" s="8">
        <f t="shared" si="9"/>
        <v>21469.500812832557</v>
      </c>
      <c r="AG50" s="8">
        <f t="shared" si="9"/>
        <v>20111.847068928822</v>
      </c>
      <c r="AH50" s="8">
        <f t="shared" si="9"/>
        <v>18744.010921945766</v>
      </c>
      <c r="AI50" s="8">
        <f t="shared" si="9"/>
        <v>17365.916003860388</v>
      </c>
      <c r="AJ50" s="8">
        <f t="shared" si="9"/>
        <v>15977.4853738893</v>
      </c>
      <c r="AK50" s="8">
        <f t="shared" si="9"/>
        <v>14578.641514193529</v>
      </c>
      <c r="AL50" s="8">
        <f t="shared" si="9"/>
        <v>13169.306325549958</v>
      </c>
      <c r="AM50" s="8">
        <f t="shared" si="9"/>
        <v>11749.401122991578</v>
      </c>
      <c r="AN50" s="8">
        <f t="shared" si="9"/>
        <v>10318.846631414024</v>
      </c>
      <c r="AO50" s="8">
        <f t="shared" si="9"/>
        <v>8877.5629811496183</v>
      </c>
      <c r="AP50" s="8">
        <f t="shared" si="9"/>
        <v>7425.4697035082499</v>
      </c>
      <c r="AQ50" s="8">
        <f t="shared" si="9"/>
        <v>5962.4857262845617</v>
      </c>
      <c r="AR50" s="8">
        <f t="shared" si="9"/>
        <v>4488.5293692316918</v>
      </c>
      <c r="AS50" s="8">
        <f t="shared" si="9"/>
        <v>3003.518339500908</v>
      </c>
      <c r="AT50" s="8">
        <f t="shared" si="9"/>
        <v>1507.3697270471894</v>
      </c>
      <c r="AU50" s="8">
        <f t="shared" si="9"/>
        <v>0</v>
      </c>
    </row>
    <row r="51" spans="3:47">
      <c r="D51" s="42" t="s">
        <v>67</v>
      </c>
      <c r="E51" s="42">
        <v>43.24</v>
      </c>
      <c r="F51" s="43">
        <v>0</v>
      </c>
      <c r="G51" s="43">
        <f t="shared" ref="G51:AU51" si="10">G34*$AV$16</f>
        <v>150176.29576458427</v>
      </c>
      <c r="H51" s="43">
        <f t="shared" si="10"/>
        <v>151302.61798281863</v>
      </c>
      <c r="I51" s="43">
        <f t="shared" si="10"/>
        <v>152437.38761768979</v>
      </c>
      <c r="J51" s="43">
        <f t="shared" si="10"/>
        <v>153580.66802482252</v>
      </c>
      <c r="K51" s="43">
        <f t="shared" si="10"/>
        <v>154732.52303500866</v>
      </c>
      <c r="L51" s="43">
        <f t="shared" si="10"/>
        <v>155893.01695777121</v>
      </c>
      <c r="M51" s="43">
        <f t="shared" si="10"/>
        <v>157062.21458495452</v>
      </c>
      <c r="N51" s="43">
        <f t="shared" si="10"/>
        <v>158240.18119434165</v>
      </c>
      <c r="O51" s="43">
        <f t="shared" si="10"/>
        <v>159426.98255329923</v>
      </c>
      <c r="P51" s="43">
        <f t="shared" si="10"/>
        <v>160622.68492244897</v>
      </c>
      <c r="Q51" s="43">
        <f t="shared" si="10"/>
        <v>161827.35505936734</v>
      </c>
      <c r="R51" s="43">
        <f t="shared" si="10"/>
        <v>163041.06022231258</v>
      </c>
      <c r="S51" s="43">
        <f t="shared" si="10"/>
        <v>164263.86817397992</v>
      </c>
      <c r="T51" s="43">
        <f t="shared" si="10"/>
        <v>165495.84718528477</v>
      </c>
      <c r="U51" s="43">
        <f t="shared" si="10"/>
        <v>166737.06603917439</v>
      </c>
      <c r="V51" s="43">
        <f t="shared" si="10"/>
        <v>167987.59403446817</v>
      </c>
      <c r="W51" s="43">
        <f t="shared" si="10"/>
        <v>169247.50098972674</v>
      </c>
      <c r="X51" s="43">
        <f t="shared" si="10"/>
        <v>170516.85724714969</v>
      </c>
      <c r="Y51" s="43">
        <f t="shared" si="10"/>
        <v>171795.7336765033</v>
      </c>
      <c r="Z51" s="43">
        <f t="shared" si="10"/>
        <v>173084.20167907706</v>
      </c>
      <c r="AA51" s="43">
        <f t="shared" si="10"/>
        <v>174382.33319167016</v>
      </c>
      <c r="AB51" s="43">
        <f t="shared" si="10"/>
        <v>175690.20069060769</v>
      </c>
      <c r="AC51" s="43">
        <f t="shared" si="10"/>
        <v>177007.87719578721</v>
      </c>
      <c r="AD51" s="43">
        <f t="shared" si="10"/>
        <v>178335.43627475563</v>
      </c>
      <c r="AE51" s="43">
        <f t="shared" si="10"/>
        <v>179672.9520468163</v>
      </c>
      <c r="AF51" s="43">
        <f t="shared" si="10"/>
        <v>181020.49918716744</v>
      </c>
      <c r="AG51" s="43">
        <f t="shared" si="10"/>
        <v>182378.15293107118</v>
      </c>
      <c r="AH51" s="43">
        <f t="shared" si="10"/>
        <v>183745.98907805423</v>
      </c>
      <c r="AI51" s="43">
        <f t="shared" si="10"/>
        <v>185124.08399613961</v>
      </c>
      <c r="AJ51" s="43">
        <f t="shared" si="10"/>
        <v>186512.5146261107</v>
      </c>
      <c r="AK51" s="43">
        <f t="shared" si="10"/>
        <v>187911.35848580647</v>
      </c>
      <c r="AL51" s="43">
        <f t="shared" si="10"/>
        <v>189320.69367445004</v>
      </c>
      <c r="AM51" s="43">
        <f t="shared" si="10"/>
        <v>190740.59887700842</v>
      </c>
      <c r="AN51" s="43">
        <f t="shared" si="10"/>
        <v>192171.15336858598</v>
      </c>
      <c r="AO51" s="43">
        <f t="shared" si="10"/>
        <v>193612.43701885038</v>
      </c>
      <c r="AP51" s="43">
        <f t="shared" si="10"/>
        <v>195064.53029649175</v>
      </c>
      <c r="AQ51" s="43">
        <f t="shared" si="10"/>
        <v>196527.51427371544</v>
      </c>
      <c r="AR51" s="43">
        <f t="shared" si="10"/>
        <v>198001.47063076831</v>
      </c>
      <c r="AS51" s="43">
        <f t="shared" si="10"/>
        <v>199486.48166049909</v>
      </c>
      <c r="AT51" s="43">
        <f t="shared" si="10"/>
        <v>200982.63027295281</v>
      </c>
      <c r="AU51" s="43">
        <f t="shared" si="10"/>
        <v>202490</v>
      </c>
    </row>
    <row r="52" spans="3:47">
      <c r="D52" t="s">
        <v>8</v>
      </c>
      <c r="E52">
        <v>335.3</v>
      </c>
      <c r="F52" s="8">
        <f>F18-F53</f>
        <v>60891</v>
      </c>
      <c r="G52" s="8">
        <f t="shared" ref="G52:AU52" si="11">G18-G53</f>
        <v>15731.313964139947</v>
      </c>
      <c r="H52" s="8">
        <f t="shared" si="11"/>
        <v>15392.616318871005</v>
      </c>
      <c r="I52" s="8">
        <f t="shared" si="11"/>
        <v>15051.378441262539</v>
      </c>
      <c r="J52" s="8">
        <f t="shared" si="11"/>
        <v>14707.58127957199</v>
      </c>
      <c r="K52" s="8">
        <f t="shared" si="11"/>
        <v>14361.205639168787</v>
      </c>
      <c r="L52" s="8">
        <f t="shared" si="11"/>
        <v>14012.232181462554</v>
      </c>
      <c r="M52" s="8">
        <f t="shared" si="11"/>
        <v>13660.641422823515</v>
      </c>
      <c r="N52" s="8">
        <f t="shared" si="11"/>
        <v>13306.413733494708</v>
      </c>
      <c r="O52" s="8">
        <f t="shared" si="11"/>
        <v>12949.529336495914</v>
      </c>
      <c r="P52" s="8">
        <f t="shared" si="11"/>
        <v>12589.96830651963</v>
      </c>
      <c r="Q52" s="8">
        <f t="shared" si="11"/>
        <v>12227.710568818526</v>
      </c>
      <c r="R52" s="8">
        <f t="shared" si="11"/>
        <v>11862.735898084669</v>
      </c>
      <c r="S52" s="8">
        <f t="shared" si="11"/>
        <v>11495.023917320308</v>
      </c>
      <c r="T52" s="8">
        <f t="shared" si="11"/>
        <v>11124.554096700209</v>
      </c>
      <c r="U52" s="8">
        <f t="shared" si="11"/>
        <v>10751.305752425462</v>
      </c>
      <c r="V52" s="8">
        <f t="shared" si="11"/>
        <v>10375.258045568655</v>
      </c>
      <c r="W52" s="8">
        <f t="shared" si="11"/>
        <v>9996.3899809104114</v>
      </c>
      <c r="X52" s="8">
        <f t="shared" si="11"/>
        <v>9614.6804057672343</v>
      </c>
      <c r="Y52" s="8">
        <f t="shared" si="11"/>
        <v>9230.1080088105009</v>
      </c>
      <c r="Z52" s="8">
        <f t="shared" si="11"/>
        <v>8842.6513188765821</v>
      </c>
      <c r="AA52" s="8">
        <f t="shared" si="11"/>
        <v>8452.2887037681503</v>
      </c>
      <c r="AB52" s="8">
        <f t="shared" si="11"/>
        <v>8058.9983690464069</v>
      </c>
      <c r="AC52" s="8">
        <f t="shared" si="11"/>
        <v>7662.7583568142654</v>
      </c>
      <c r="AD52" s="8">
        <f t="shared" si="11"/>
        <v>7263.5465444903675</v>
      </c>
      <c r="AE52" s="8">
        <f t="shared" si="11"/>
        <v>6861.3406435740471</v>
      </c>
      <c r="AF52" s="8">
        <f t="shared" si="11"/>
        <v>6456.1181984008508</v>
      </c>
      <c r="AG52" s="8">
        <f t="shared" si="11"/>
        <v>6047.8565848888611</v>
      </c>
      <c r="AH52" s="8">
        <f t="shared" si="11"/>
        <v>5636.5330092755175</v>
      </c>
      <c r="AI52" s="8">
        <f t="shared" si="11"/>
        <v>5222.124506845088</v>
      </c>
      <c r="AJ52" s="8">
        <f t="shared" si="11"/>
        <v>4804.6079406464196</v>
      </c>
      <c r="AK52" s="8">
        <f t="shared" si="11"/>
        <v>4383.9600002012812</v>
      </c>
      <c r="AL52" s="8">
        <f t="shared" si="11"/>
        <v>3960.1572002027824</v>
      </c>
      <c r="AM52" s="8">
        <f t="shared" si="11"/>
        <v>3533.1758792043111</v>
      </c>
      <c r="AN52" s="8">
        <f t="shared" si="11"/>
        <v>3102.992198298336</v>
      </c>
      <c r="AO52" s="8">
        <f t="shared" si="11"/>
        <v>2669.5821397855761</v>
      </c>
      <c r="AP52" s="8">
        <f t="shared" si="11"/>
        <v>2232.9215058339687</v>
      </c>
      <c r="AQ52" s="8">
        <f t="shared" si="11"/>
        <v>1792.9859171277276</v>
      </c>
      <c r="AR52" s="8">
        <f t="shared" si="11"/>
        <v>1349.7508115061792</v>
      </c>
      <c r="AS52" s="8">
        <f t="shared" si="11"/>
        <v>903.19144259247696</v>
      </c>
      <c r="AT52" s="8">
        <f t="shared" si="11"/>
        <v>453.28287841191923</v>
      </c>
      <c r="AU52" s="8">
        <f t="shared" si="11"/>
        <v>0</v>
      </c>
    </row>
    <row r="53" spans="3:47">
      <c r="D53" s="42" t="s">
        <v>66</v>
      </c>
      <c r="E53" s="42">
        <v>167.65</v>
      </c>
      <c r="F53" s="43">
        <v>0</v>
      </c>
      <c r="G53" s="43">
        <f t="shared" ref="G53:AU53" si="12">G34*$AV$18</f>
        <v>45159.686035860053</v>
      </c>
      <c r="H53" s="43">
        <f t="shared" si="12"/>
        <v>45498.383681128995</v>
      </c>
      <c r="I53" s="43">
        <f t="shared" si="12"/>
        <v>45839.621558737461</v>
      </c>
      <c r="J53" s="43">
        <f t="shared" si="12"/>
        <v>46183.41872042801</v>
      </c>
      <c r="K53" s="43">
        <f t="shared" si="12"/>
        <v>46529.794360831213</v>
      </c>
      <c r="L53" s="43">
        <f t="shared" si="12"/>
        <v>46878.767818537446</v>
      </c>
      <c r="M53" s="43">
        <f t="shared" si="12"/>
        <v>47230.358577176485</v>
      </c>
      <c r="N53" s="43">
        <f t="shared" si="12"/>
        <v>47584.586266505292</v>
      </c>
      <c r="O53" s="43">
        <f t="shared" si="12"/>
        <v>47941.470663504086</v>
      </c>
      <c r="P53" s="43">
        <f t="shared" si="12"/>
        <v>48301.03169348037</v>
      </c>
      <c r="Q53" s="43">
        <f t="shared" si="12"/>
        <v>48663.289431181474</v>
      </c>
      <c r="R53" s="43">
        <f t="shared" si="12"/>
        <v>49028.264101915331</v>
      </c>
      <c r="S53" s="43">
        <f t="shared" si="12"/>
        <v>49395.976082679692</v>
      </c>
      <c r="T53" s="43">
        <f t="shared" si="12"/>
        <v>49766.445903299791</v>
      </c>
      <c r="U53" s="43">
        <f t="shared" si="12"/>
        <v>50139.694247574538</v>
      </c>
      <c r="V53" s="43">
        <f t="shared" si="12"/>
        <v>50515.741954431345</v>
      </c>
      <c r="W53" s="43">
        <f t="shared" si="12"/>
        <v>50894.610019089589</v>
      </c>
      <c r="X53" s="43">
        <f t="shared" si="12"/>
        <v>51276.319594232766</v>
      </c>
      <c r="Y53" s="43">
        <f t="shared" si="12"/>
        <v>51660.891991189499</v>
      </c>
      <c r="Z53" s="43">
        <f t="shared" si="12"/>
        <v>52048.348681123418</v>
      </c>
      <c r="AA53" s="43">
        <f t="shared" si="12"/>
        <v>52438.71129623185</v>
      </c>
      <c r="AB53" s="43">
        <f t="shared" si="12"/>
        <v>52832.001630953593</v>
      </c>
      <c r="AC53" s="43">
        <f t="shared" si="12"/>
        <v>53228.241643185735</v>
      </c>
      <c r="AD53" s="43">
        <f t="shared" si="12"/>
        <v>53627.453455509632</v>
      </c>
      <c r="AE53" s="43">
        <f t="shared" si="12"/>
        <v>54029.659356425953</v>
      </c>
      <c r="AF53" s="43">
        <f t="shared" si="12"/>
        <v>54434.881801599149</v>
      </c>
      <c r="AG53" s="43">
        <f t="shared" si="12"/>
        <v>54843.143415111139</v>
      </c>
      <c r="AH53" s="43">
        <f t="shared" si="12"/>
        <v>55254.466990724482</v>
      </c>
      <c r="AI53" s="43">
        <f t="shared" si="12"/>
        <v>55668.875493154912</v>
      </c>
      <c r="AJ53" s="43">
        <f t="shared" si="12"/>
        <v>56086.39205935358</v>
      </c>
      <c r="AK53" s="43">
        <f t="shared" si="12"/>
        <v>56507.039999798719</v>
      </c>
      <c r="AL53" s="43">
        <f t="shared" si="12"/>
        <v>56930.842799797218</v>
      </c>
      <c r="AM53" s="43">
        <f t="shared" si="12"/>
        <v>57357.824120795689</v>
      </c>
      <c r="AN53" s="43">
        <f t="shared" si="12"/>
        <v>57788.007801701664</v>
      </c>
      <c r="AO53" s="43">
        <f t="shared" si="12"/>
        <v>58221.417860214424</v>
      </c>
      <c r="AP53" s="43">
        <f t="shared" si="12"/>
        <v>58658.078494166031</v>
      </c>
      <c r="AQ53" s="43">
        <f t="shared" si="12"/>
        <v>59098.014082872272</v>
      </c>
      <c r="AR53" s="43">
        <f t="shared" si="12"/>
        <v>59541.249188493821</v>
      </c>
      <c r="AS53" s="43">
        <f t="shared" si="12"/>
        <v>59987.808557407523</v>
      </c>
      <c r="AT53" s="43">
        <f t="shared" si="12"/>
        <v>60437.717121588081</v>
      </c>
      <c r="AU53" s="43">
        <f t="shared" si="12"/>
        <v>60891</v>
      </c>
    </row>
    <row r="54" spans="3:47">
      <c r="C54" t="s">
        <v>1</v>
      </c>
      <c r="D54" t="s">
        <v>9</v>
      </c>
      <c r="E54">
        <v>296.5</v>
      </c>
      <c r="F54" s="8">
        <f>F20-F55</f>
        <v>35652</v>
      </c>
      <c r="G54" s="8">
        <f t="shared" ref="G54:AU54" si="13">G20-G55</f>
        <v>9210.766869480176</v>
      </c>
      <c r="H54" s="8">
        <f t="shared" si="13"/>
        <v>9012.457621001282</v>
      </c>
      <c r="I54" s="8">
        <f t="shared" si="13"/>
        <v>8812.6610531587903</v>
      </c>
      <c r="J54" s="8">
        <f t="shared" si="13"/>
        <v>8611.366011057471</v>
      </c>
      <c r="K54" s="8">
        <f t="shared" si="13"/>
        <v>8408.5612561404087</v>
      </c>
      <c r="L54" s="8">
        <f t="shared" si="13"/>
        <v>8204.2354655614618</v>
      </c>
      <c r="M54" s="8">
        <f t="shared" si="13"/>
        <v>7998.3772315531678</v>
      </c>
      <c r="N54" s="8">
        <f t="shared" si="13"/>
        <v>7790.9750607898241</v>
      </c>
      <c r="O54" s="8">
        <f t="shared" si="13"/>
        <v>7582.0173737457444</v>
      </c>
      <c r="P54" s="8">
        <f t="shared" si="13"/>
        <v>7371.4925040488379</v>
      </c>
      <c r="Q54" s="8">
        <f t="shared" si="13"/>
        <v>7159.388697829203</v>
      </c>
      <c r="R54" s="8">
        <f t="shared" si="13"/>
        <v>6945.6941130629275</v>
      </c>
      <c r="S54" s="8">
        <f t="shared" si="13"/>
        <v>6730.3968189108964</v>
      </c>
      <c r="T54" s="8">
        <f t="shared" si="13"/>
        <v>6513.4847950527292</v>
      </c>
      <c r="U54" s="8">
        <f t="shared" si="13"/>
        <v>6294.9459310156235</v>
      </c>
      <c r="V54" s="8">
        <f t="shared" si="13"/>
        <v>6074.7680254982442</v>
      </c>
      <c r="W54" s="8">
        <f t="shared" si="13"/>
        <v>5852.9387856894755</v>
      </c>
      <c r="X54" s="8">
        <f t="shared" si="13"/>
        <v>5629.4458265821449</v>
      </c>
      <c r="Y54" s="8">
        <f t="shared" si="13"/>
        <v>5404.2766702815134</v>
      </c>
      <c r="Z54" s="8">
        <f t="shared" si="13"/>
        <v>5177.418745308627</v>
      </c>
      <c r="AA54" s="8">
        <f t="shared" si="13"/>
        <v>4948.8593858984386</v>
      </c>
      <c r="AB54" s="8">
        <f t="shared" si="13"/>
        <v>4718.5858312926794</v>
      </c>
      <c r="AC54" s="8">
        <f t="shared" si="13"/>
        <v>4486.5852250273783</v>
      </c>
      <c r="AD54" s="8">
        <f t="shared" si="13"/>
        <v>4252.8446142150824</v>
      </c>
      <c r="AE54" s="8">
        <f t="shared" si="13"/>
        <v>4017.3509488216951</v>
      </c>
      <c r="AF54" s="8">
        <f t="shared" si="13"/>
        <v>3780.0910809378547</v>
      </c>
      <c r="AG54" s="8">
        <f t="shared" si="13"/>
        <v>3541.0517640448925</v>
      </c>
      <c r="AH54" s="8">
        <f t="shared" si="13"/>
        <v>3300.2196522752238</v>
      </c>
      <c r="AI54" s="8">
        <f t="shared" si="13"/>
        <v>3057.5812996672903</v>
      </c>
      <c r="AJ54" s="8">
        <f t="shared" si="13"/>
        <v>2813.1231594147903</v>
      </c>
      <c r="AK54" s="8">
        <f t="shared" si="13"/>
        <v>2566.8315831104046</v>
      </c>
      <c r="AL54" s="8">
        <f t="shared" si="13"/>
        <v>2318.6928199837348</v>
      </c>
      <c r="AM54" s="8">
        <f t="shared" si="13"/>
        <v>2068.6930161336131</v>
      </c>
      <c r="AN54" s="8">
        <f t="shared" si="13"/>
        <v>1816.8182137546173</v>
      </c>
      <c r="AO54" s="8">
        <f t="shared" si="13"/>
        <v>1563.0543503577719</v>
      </c>
      <c r="AP54" s="8">
        <f t="shared" si="13"/>
        <v>1307.3872579854578</v>
      </c>
      <c r="AQ54" s="8">
        <f t="shared" si="13"/>
        <v>1049.8026624203485</v>
      </c>
      <c r="AR54" s="8">
        <f t="shared" si="13"/>
        <v>790.28618238849594</v>
      </c>
      <c r="AS54" s="8">
        <f t="shared" si="13"/>
        <v>528.82332875641441</v>
      </c>
      <c r="AT54" s="8">
        <f t="shared" si="13"/>
        <v>265.39950372208841</v>
      </c>
      <c r="AU54" s="8">
        <f t="shared" si="13"/>
        <v>0</v>
      </c>
    </row>
    <row r="55" spans="3:47">
      <c r="D55" s="42" t="s">
        <v>68</v>
      </c>
      <c r="E55" s="42">
        <v>252.02500000000001</v>
      </c>
      <c r="F55" s="43">
        <v>0</v>
      </c>
      <c r="G55" s="43">
        <f t="shared" ref="G55:AU55" si="14">G34*$AV$20</f>
        <v>26441.233130519824</v>
      </c>
      <c r="H55" s="43">
        <f t="shared" si="14"/>
        <v>26639.542378998718</v>
      </c>
      <c r="I55" s="43">
        <f t="shared" si="14"/>
        <v>26839.33894684121</v>
      </c>
      <c r="J55" s="43">
        <f t="shared" si="14"/>
        <v>27040.633988942529</v>
      </c>
      <c r="K55" s="43">
        <f t="shared" si="14"/>
        <v>27243.438743859591</v>
      </c>
      <c r="L55" s="43">
        <f t="shared" si="14"/>
        <v>27447.764534438538</v>
      </c>
      <c r="M55" s="43">
        <f t="shared" si="14"/>
        <v>27653.622768446832</v>
      </c>
      <c r="N55" s="43">
        <f t="shared" si="14"/>
        <v>27861.024939210176</v>
      </c>
      <c r="O55" s="43">
        <f t="shared" si="14"/>
        <v>28069.982626254256</v>
      </c>
      <c r="P55" s="43">
        <f t="shared" si="14"/>
        <v>28280.507495951162</v>
      </c>
      <c r="Q55" s="43">
        <f t="shared" si="14"/>
        <v>28492.611302170797</v>
      </c>
      <c r="R55" s="43">
        <f t="shared" si="14"/>
        <v>28706.305886937073</v>
      </c>
      <c r="S55" s="43">
        <f t="shared" si="14"/>
        <v>28921.603181089104</v>
      </c>
      <c r="T55" s="43">
        <f t="shared" si="14"/>
        <v>29138.515204947271</v>
      </c>
      <c r="U55" s="43">
        <f t="shared" si="14"/>
        <v>29357.054068984376</v>
      </c>
      <c r="V55" s="43">
        <f t="shared" si="14"/>
        <v>29577.231974501756</v>
      </c>
      <c r="W55" s="43">
        <f t="shared" si="14"/>
        <v>29799.061214310525</v>
      </c>
      <c r="X55" s="43">
        <f t="shared" si="14"/>
        <v>30022.554173417855</v>
      </c>
      <c r="Y55" s="43">
        <f t="shared" si="14"/>
        <v>30247.723329718487</v>
      </c>
      <c r="Z55" s="43">
        <f t="shared" si="14"/>
        <v>30474.581254691373</v>
      </c>
      <c r="AA55" s="43">
        <f t="shared" si="14"/>
        <v>30703.140614101561</v>
      </c>
      <c r="AB55" s="43">
        <f t="shared" si="14"/>
        <v>30933.414168707321</v>
      </c>
      <c r="AC55" s="43">
        <f t="shared" si="14"/>
        <v>31165.414774972622</v>
      </c>
      <c r="AD55" s="43">
        <f t="shared" si="14"/>
        <v>31399.155385784918</v>
      </c>
      <c r="AE55" s="43">
        <f t="shared" si="14"/>
        <v>31634.649051178305</v>
      </c>
      <c r="AF55" s="43">
        <f t="shared" si="14"/>
        <v>31871.908919062145</v>
      </c>
      <c r="AG55" s="43">
        <f t="shared" si="14"/>
        <v>32110.948235955108</v>
      </c>
      <c r="AH55" s="43">
        <f t="shared" si="14"/>
        <v>32351.780347724776</v>
      </c>
      <c r="AI55" s="43">
        <f t="shared" si="14"/>
        <v>32594.41870033271</v>
      </c>
      <c r="AJ55" s="43">
        <f t="shared" si="14"/>
        <v>32838.87684058521</v>
      </c>
      <c r="AK55" s="43">
        <f t="shared" si="14"/>
        <v>33085.168416889595</v>
      </c>
      <c r="AL55" s="43">
        <f t="shared" si="14"/>
        <v>33333.307180016265</v>
      </c>
      <c r="AM55" s="43">
        <f t="shared" si="14"/>
        <v>33583.306983866387</v>
      </c>
      <c r="AN55" s="43">
        <f t="shared" si="14"/>
        <v>33835.181786245383</v>
      </c>
      <c r="AO55" s="43">
        <f t="shared" si="14"/>
        <v>34088.945649642228</v>
      </c>
      <c r="AP55" s="43">
        <f t="shared" si="14"/>
        <v>34344.612742014542</v>
      </c>
      <c r="AQ55" s="43">
        <f t="shared" si="14"/>
        <v>34602.197337579652</v>
      </c>
      <c r="AR55" s="43">
        <f t="shared" si="14"/>
        <v>34861.713817611504</v>
      </c>
      <c r="AS55" s="43">
        <f t="shared" si="14"/>
        <v>35123.176671243586</v>
      </c>
      <c r="AT55" s="43">
        <f t="shared" si="14"/>
        <v>35386.600496277912</v>
      </c>
      <c r="AU55" s="43">
        <f t="shared" si="14"/>
        <v>35652</v>
      </c>
    </row>
    <row r="56" spans="3:47">
      <c r="D56" t="s">
        <v>10</v>
      </c>
      <c r="E56">
        <v>172.8</v>
      </c>
      <c r="F56" s="8">
        <v>5682</v>
      </c>
      <c r="G56" s="8">
        <v>5682</v>
      </c>
      <c r="H56" s="8">
        <v>5682</v>
      </c>
      <c r="I56" s="8">
        <v>5682</v>
      </c>
      <c r="J56" s="8">
        <v>5682</v>
      </c>
      <c r="K56" s="8">
        <v>5682</v>
      </c>
      <c r="L56" s="8">
        <v>5682</v>
      </c>
      <c r="M56" s="8">
        <v>5682</v>
      </c>
      <c r="N56" s="8">
        <v>5682</v>
      </c>
      <c r="O56" s="8">
        <v>5682</v>
      </c>
      <c r="P56" s="8">
        <v>5682</v>
      </c>
      <c r="Q56" s="8">
        <v>5682</v>
      </c>
      <c r="R56" s="8">
        <v>5682</v>
      </c>
      <c r="S56" s="8">
        <v>5682</v>
      </c>
      <c r="T56" s="8">
        <v>5682</v>
      </c>
      <c r="U56" s="8">
        <v>5682</v>
      </c>
      <c r="V56" s="8">
        <v>5682</v>
      </c>
      <c r="W56" s="8">
        <v>5682</v>
      </c>
      <c r="X56" s="8">
        <v>5682</v>
      </c>
      <c r="Y56" s="8">
        <v>5682</v>
      </c>
      <c r="Z56" s="8">
        <v>5682</v>
      </c>
      <c r="AA56" s="8">
        <v>5682</v>
      </c>
      <c r="AB56" s="8">
        <v>5682</v>
      </c>
      <c r="AC56" s="8">
        <v>5682</v>
      </c>
      <c r="AD56" s="8">
        <v>5682</v>
      </c>
      <c r="AE56" s="8">
        <v>5682</v>
      </c>
      <c r="AF56" s="8">
        <v>5682</v>
      </c>
      <c r="AG56" s="8">
        <v>5682</v>
      </c>
      <c r="AH56" s="8">
        <v>5682</v>
      </c>
      <c r="AI56" s="8">
        <v>5682</v>
      </c>
      <c r="AJ56" s="8">
        <v>5682</v>
      </c>
      <c r="AK56" s="8">
        <v>5682</v>
      </c>
      <c r="AL56" s="8">
        <v>5682</v>
      </c>
      <c r="AM56" s="8">
        <v>5682</v>
      </c>
      <c r="AN56" s="8">
        <v>5682</v>
      </c>
      <c r="AO56" s="8">
        <v>5682</v>
      </c>
      <c r="AP56" s="8">
        <v>5682</v>
      </c>
      <c r="AQ56" s="8">
        <v>5682</v>
      </c>
      <c r="AR56" s="8">
        <v>5682</v>
      </c>
      <c r="AS56" s="8">
        <v>5682</v>
      </c>
      <c r="AT56" s="8">
        <v>5682</v>
      </c>
      <c r="AU56" s="8">
        <v>5682</v>
      </c>
    </row>
    <row r="57" spans="3:47">
      <c r="D57" t="s">
        <v>11</v>
      </c>
      <c r="E57">
        <v>149.69999999999999</v>
      </c>
      <c r="F57" s="8">
        <v>2845</v>
      </c>
      <c r="G57" s="8">
        <v>5312.5349999999999</v>
      </c>
      <c r="H57" s="8">
        <v>7798.5765124999998</v>
      </c>
      <c r="I57" s="8">
        <v>10303.263336343749</v>
      </c>
      <c r="J57" s="8">
        <v>12826.735311366327</v>
      </c>
      <c r="K57" s="8">
        <v>15369.133326201574</v>
      </c>
      <c r="L57" s="8">
        <v>17930.599326148087</v>
      </c>
      <c r="M57" s="8">
        <v>20511.276321094199</v>
      </c>
      <c r="N57" s="8">
        <v>23111.308393502408</v>
      </c>
      <c r="O57" s="8">
        <v>25730.840706453677</v>
      </c>
      <c r="P57" s="8">
        <v>28370.019511752078</v>
      </c>
      <c r="Q57" s="8">
        <v>28370.019511752078</v>
      </c>
      <c r="R57" s="8">
        <v>28370.019511752078</v>
      </c>
      <c r="S57" s="8">
        <v>28370.019511752078</v>
      </c>
      <c r="T57" s="8">
        <v>28370.019511752078</v>
      </c>
      <c r="U57" s="8">
        <v>28370.019511752078</v>
      </c>
      <c r="V57" s="8">
        <v>28370.019511752078</v>
      </c>
      <c r="W57" s="8">
        <v>28370.019511752078</v>
      </c>
      <c r="X57" s="8">
        <v>28370.019511752078</v>
      </c>
      <c r="Y57" s="8">
        <v>28370.019511752078</v>
      </c>
      <c r="Z57" s="8">
        <v>28370.019511752078</v>
      </c>
      <c r="AA57" s="8">
        <v>28370.019511752078</v>
      </c>
      <c r="AB57" s="8">
        <v>28370.019511752078</v>
      </c>
      <c r="AC57" s="8">
        <v>28370.019511752078</v>
      </c>
      <c r="AD57" s="8">
        <v>28370.019511752078</v>
      </c>
      <c r="AE57" s="8">
        <v>28370.019511752078</v>
      </c>
      <c r="AF57" s="8">
        <v>28370.019511752078</v>
      </c>
      <c r="AG57" s="8">
        <v>28370.019511752078</v>
      </c>
      <c r="AH57" s="8">
        <v>28370.019511752078</v>
      </c>
      <c r="AI57" s="8">
        <v>28370.019511752078</v>
      </c>
      <c r="AJ57" s="8">
        <v>28370.019511752078</v>
      </c>
      <c r="AK57" s="8">
        <v>28370.019511752078</v>
      </c>
      <c r="AL57" s="8">
        <v>28370.019511752078</v>
      </c>
      <c r="AM57" s="8">
        <v>28370.019511752078</v>
      </c>
      <c r="AN57" s="8">
        <v>28370.019511752078</v>
      </c>
      <c r="AO57" s="8">
        <v>28370.019511752078</v>
      </c>
      <c r="AP57" s="8">
        <v>28370.019511752078</v>
      </c>
      <c r="AQ57" s="8">
        <v>28370.019511752078</v>
      </c>
      <c r="AR57" s="8">
        <v>28370.019511752078</v>
      </c>
      <c r="AS57" s="8">
        <v>28370.019511752078</v>
      </c>
      <c r="AT57" s="8">
        <v>28370.019511752078</v>
      </c>
      <c r="AU57" s="8">
        <v>28370.019511752078</v>
      </c>
    </row>
    <row r="58" spans="3:47">
      <c r="D58" t="s">
        <v>12</v>
      </c>
      <c r="E58">
        <v>15</v>
      </c>
      <c r="F58" s="8"/>
      <c r="G58" s="8"/>
      <c r="H58" s="8"/>
      <c r="I58" s="8"/>
      <c r="J58" s="8"/>
      <c r="K58" s="8"/>
      <c r="L58" s="8"/>
      <c r="M58" s="8"/>
      <c r="N58" s="8"/>
      <c r="O58" s="8"/>
      <c r="P58" s="8"/>
      <c r="Q58" s="8">
        <v>2658.9726463381403</v>
      </c>
      <c r="R58" s="8">
        <v>5337.8875875238173</v>
      </c>
      <c r="S58" s="8">
        <v>8036.8943907683861</v>
      </c>
      <c r="T58" s="8">
        <v>10756.143745037289</v>
      </c>
      <c r="U58" s="8">
        <v>13495.787469463208</v>
      </c>
      <c r="V58" s="8">
        <v>16255.978521822322</v>
      </c>
      <c r="W58" s="8">
        <v>19036.871007074129</v>
      </c>
      <c r="X58" s="8">
        <v>21838.620185965327</v>
      </c>
      <c r="Y58" s="8">
        <v>24661.382483698206</v>
      </c>
      <c r="Z58" s="8">
        <v>27505.315498664084</v>
      </c>
      <c r="AA58" s="8">
        <v>30370.578011242204</v>
      </c>
      <c r="AB58" s="8">
        <v>33257.329992664658</v>
      </c>
      <c r="AC58" s="8">
        <v>36165.732613947781</v>
      </c>
      <c r="AD58" s="8">
        <v>39095.948254890529</v>
      </c>
      <c r="AE58" s="8">
        <v>42048.140513140344</v>
      </c>
      <c r="AF58" s="8">
        <v>45022.474213327034</v>
      </c>
      <c r="AG58" s="8">
        <v>48019.115416265129</v>
      </c>
      <c r="AH58" s="8">
        <v>51038.231428225256</v>
      </c>
      <c r="AI58" s="8">
        <v>54079.990810275085</v>
      </c>
      <c r="AJ58" s="8">
        <v>57144.563387690287</v>
      </c>
      <c r="AK58" s="8">
        <v>60232.120259436102</v>
      </c>
      <c r="AL58" s="8">
        <v>63342.833807720017</v>
      </c>
      <c r="AM58" s="8">
        <v>66476.877707616062</v>
      </c>
      <c r="AN58" s="8">
        <v>69634.426936761331</v>
      </c>
      <c r="AO58" s="8">
        <v>72815.657785125179</v>
      </c>
      <c r="AP58" s="8">
        <v>76020.747864851757</v>
      </c>
      <c r="AQ58" s="8">
        <v>79249.876120176283</v>
      </c>
      <c r="AR58" s="8">
        <v>82503.222837415742</v>
      </c>
      <c r="AS58" s="8">
        <v>85780.969655034496</v>
      </c>
      <c r="AT58" s="8">
        <v>89083.299573785393</v>
      </c>
      <c r="AU58" s="8">
        <v>92410.396966926928</v>
      </c>
    </row>
    <row r="59" spans="3:47">
      <c r="D59" t="s">
        <v>7</v>
      </c>
      <c r="E59">
        <v>311.3</v>
      </c>
      <c r="F59" s="8">
        <f>F25-F60</f>
        <v>208470</v>
      </c>
      <c r="G59" s="8">
        <f t="shared" ref="G59:AU59" si="15">G25-G60</f>
        <v>53858.649424451141</v>
      </c>
      <c r="H59" s="8">
        <f t="shared" si="15"/>
        <v>52699.064295134536</v>
      </c>
      <c r="I59" s="8">
        <f t="shared" si="15"/>
        <v>51530.782277348044</v>
      </c>
      <c r="J59" s="8">
        <f t="shared" si="15"/>
        <v>50353.73814442812</v>
      </c>
      <c r="K59" s="8">
        <f t="shared" si="15"/>
        <v>49167.866180511337</v>
      </c>
      <c r="L59" s="8">
        <f t="shared" si="15"/>
        <v>47973.100176865177</v>
      </c>
      <c r="M59" s="8">
        <f t="shared" si="15"/>
        <v>46769.37342819164</v>
      </c>
      <c r="N59" s="8">
        <f t="shared" si="15"/>
        <v>45556.618728903122</v>
      </c>
      <c r="O59" s="8">
        <f t="shared" si="15"/>
        <v>44334.768369369878</v>
      </c>
      <c r="P59" s="8">
        <f t="shared" si="15"/>
        <v>43103.754132140166</v>
      </c>
      <c r="Q59" s="8">
        <f t="shared" si="15"/>
        <v>41863.507288131193</v>
      </c>
      <c r="R59" s="8">
        <f t="shared" si="15"/>
        <v>40613.958592792216</v>
      </c>
      <c r="S59" s="8">
        <f t="shared" si="15"/>
        <v>39355.038282238151</v>
      </c>
      <c r="T59" s="8">
        <f t="shared" si="15"/>
        <v>38086.676069354929</v>
      </c>
      <c r="U59" s="8">
        <f t="shared" si="15"/>
        <v>36808.801139875082</v>
      </c>
      <c r="V59" s="8">
        <f t="shared" si="15"/>
        <v>35521.342148424184</v>
      </c>
      <c r="W59" s="8">
        <f t="shared" si="15"/>
        <v>34224.227214537328</v>
      </c>
      <c r="X59" s="8">
        <f t="shared" si="15"/>
        <v>32917.383918646345</v>
      </c>
      <c r="Y59" s="8">
        <f t="shared" si="15"/>
        <v>31600.739298036206</v>
      </c>
      <c r="Z59" s="8">
        <f t="shared" si="15"/>
        <v>30274.219842771505</v>
      </c>
      <c r="AA59" s="8">
        <f t="shared" si="15"/>
        <v>28937.751491592266</v>
      </c>
      <c r="AB59" s="8">
        <f t="shared" si="15"/>
        <v>27591.259627779218</v>
      </c>
      <c r="AC59" s="8">
        <f t="shared" si="15"/>
        <v>26234.669074987585</v>
      </c>
      <c r="AD59" s="8">
        <f t="shared" si="15"/>
        <v>24867.904093049961</v>
      </c>
      <c r="AE59" s="8">
        <f t="shared" si="15"/>
        <v>23490.888373747846</v>
      </c>
      <c r="AF59" s="8">
        <f t="shared" si="15"/>
        <v>22103.545036550931</v>
      </c>
      <c r="AG59" s="8">
        <f t="shared" si="15"/>
        <v>20705.796624325099</v>
      </c>
      <c r="AH59" s="8">
        <f t="shared" si="15"/>
        <v>19297.565099007508</v>
      </c>
      <c r="AI59" s="8">
        <f t="shared" si="15"/>
        <v>17878.771837250068</v>
      </c>
      <c r="AJ59" s="8">
        <f t="shared" si="15"/>
        <v>16449.337626029417</v>
      </c>
      <c r="AK59" s="8">
        <f t="shared" si="15"/>
        <v>15009.182658224687</v>
      </c>
      <c r="AL59" s="8">
        <f t="shared" si="15"/>
        <v>13558.226528161351</v>
      </c>
      <c r="AM59" s="8">
        <f t="shared" si="15"/>
        <v>12096.388227122574</v>
      </c>
      <c r="AN59" s="8">
        <f t="shared" si="15"/>
        <v>10623.58613882598</v>
      </c>
      <c r="AO59" s="8">
        <f t="shared" si="15"/>
        <v>9139.7380348671868</v>
      </c>
      <c r="AP59" s="8">
        <f t="shared" si="15"/>
        <v>7644.7610701287049</v>
      </c>
      <c r="AQ59" s="8">
        <f t="shared" si="15"/>
        <v>6138.57177815467</v>
      </c>
      <c r="AR59" s="8">
        <f t="shared" si="15"/>
        <v>4621.0860664907959</v>
      </c>
      <c r="AS59" s="8">
        <f t="shared" si="15"/>
        <v>3092.2192119894898</v>
      </c>
      <c r="AT59" s="8">
        <f t="shared" si="15"/>
        <v>1551.8858560794033</v>
      </c>
      <c r="AU59" s="8">
        <f t="shared" si="15"/>
        <v>0</v>
      </c>
    </row>
    <row r="60" spans="3:47">
      <c r="D60" s="42" t="s">
        <v>67</v>
      </c>
      <c r="E60" s="42">
        <v>31.130000000000003</v>
      </c>
      <c r="F60" s="43">
        <v>0</v>
      </c>
      <c r="G60" s="43">
        <f t="shared" ref="G60:AU60" si="16">G34*$AV$25</f>
        <v>154611.35057554886</v>
      </c>
      <c r="H60" s="43">
        <f t="shared" si="16"/>
        <v>155770.93570486546</v>
      </c>
      <c r="I60" s="43">
        <f t="shared" si="16"/>
        <v>156939.21772265196</v>
      </c>
      <c r="J60" s="43">
        <f t="shared" si="16"/>
        <v>158116.26185557188</v>
      </c>
      <c r="K60" s="43">
        <f t="shared" si="16"/>
        <v>159302.13381948866</v>
      </c>
      <c r="L60" s="43">
        <f t="shared" si="16"/>
        <v>160496.89982313482</v>
      </c>
      <c r="M60" s="43">
        <f t="shared" si="16"/>
        <v>161700.62657180836</v>
      </c>
      <c r="N60" s="43">
        <f t="shared" si="16"/>
        <v>162913.38127109688</v>
      </c>
      <c r="O60" s="43">
        <f t="shared" si="16"/>
        <v>164135.23163063012</v>
      </c>
      <c r="P60" s="43">
        <f t="shared" si="16"/>
        <v>165366.24586785983</v>
      </c>
      <c r="Q60" s="43">
        <f t="shared" si="16"/>
        <v>166606.49271186881</v>
      </c>
      <c r="R60" s="43">
        <f t="shared" si="16"/>
        <v>167856.04140720778</v>
      </c>
      <c r="S60" s="43">
        <f t="shared" si="16"/>
        <v>169114.96171776185</v>
      </c>
      <c r="T60" s="43">
        <f t="shared" si="16"/>
        <v>170383.32393064507</v>
      </c>
      <c r="U60" s="43">
        <f t="shared" si="16"/>
        <v>171661.19886012492</v>
      </c>
      <c r="V60" s="43">
        <f t="shared" si="16"/>
        <v>172948.65785157582</v>
      </c>
      <c r="W60" s="43">
        <f t="shared" si="16"/>
        <v>174245.77278546267</v>
      </c>
      <c r="X60" s="43">
        <f t="shared" si="16"/>
        <v>175552.61608135366</v>
      </c>
      <c r="Y60" s="43">
        <f t="shared" si="16"/>
        <v>176869.26070196379</v>
      </c>
      <c r="Z60" s="43">
        <f t="shared" si="16"/>
        <v>178195.7801572285</v>
      </c>
      <c r="AA60" s="43">
        <f t="shared" si="16"/>
        <v>179532.24850840773</v>
      </c>
      <c r="AB60" s="43">
        <f t="shared" si="16"/>
        <v>180878.74037222078</v>
      </c>
      <c r="AC60" s="43">
        <f t="shared" si="16"/>
        <v>182235.33092501241</v>
      </c>
      <c r="AD60" s="43">
        <f t="shared" si="16"/>
        <v>183602.09590695004</v>
      </c>
      <c r="AE60" s="43">
        <f t="shared" si="16"/>
        <v>184979.11162625215</v>
      </c>
      <c r="AF60" s="43">
        <f t="shared" si="16"/>
        <v>186366.45496344907</v>
      </c>
      <c r="AG60" s="43">
        <f t="shared" si="16"/>
        <v>187764.2033756749</v>
      </c>
      <c r="AH60" s="43">
        <f t="shared" si="16"/>
        <v>189172.43490099249</v>
      </c>
      <c r="AI60" s="43">
        <f t="shared" si="16"/>
        <v>190591.22816274993</v>
      </c>
      <c r="AJ60" s="43">
        <f t="shared" si="16"/>
        <v>192020.66237397058</v>
      </c>
      <c r="AK60" s="43">
        <f t="shared" si="16"/>
        <v>193460.81734177531</v>
      </c>
      <c r="AL60" s="43">
        <f t="shared" si="16"/>
        <v>194911.77347183865</v>
      </c>
      <c r="AM60" s="43">
        <f t="shared" si="16"/>
        <v>196373.61177287743</v>
      </c>
      <c r="AN60" s="43">
        <f t="shared" si="16"/>
        <v>197846.41386117402</v>
      </c>
      <c r="AO60" s="43">
        <f t="shared" si="16"/>
        <v>199330.26196513281</v>
      </c>
      <c r="AP60" s="43">
        <f t="shared" si="16"/>
        <v>200825.2389298713</v>
      </c>
      <c r="AQ60" s="43">
        <f t="shared" si="16"/>
        <v>202331.42822184533</v>
      </c>
      <c r="AR60" s="43">
        <f t="shared" si="16"/>
        <v>203848.9139335092</v>
      </c>
      <c r="AS60" s="43">
        <f t="shared" si="16"/>
        <v>205377.78078801051</v>
      </c>
      <c r="AT60" s="43">
        <f t="shared" si="16"/>
        <v>206918.1141439206</v>
      </c>
      <c r="AU60" s="43">
        <f t="shared" si="16"/>
        <v>208470.00000000003</v>
      </c>
    </row>
    <row r="61" spans="3:47">
      <c r="D61" t="s">
        <v>8</v>
      </c>
      <c r="E61">
        <v>252</v>
      </c>
      <c r="F61" s="8">
        <f>F27-F62</f>
        <v>39415</v>
      </c>
      <c r="G61" s="8">
        <f t="shared" ref="G61:AU61" si="17">G27-G62</f>
        <v>10182.945589603984</v>
      </c>
      <c r="H61" s="8">
        <f t="shared" si="17"/>
        <v>9963.7051815260165</v>
      </c>
      <c r="I61" s="8">
        <f t="shared" si="17"/>
        <v>9742.8204703874617</v>
      </c>
      <c r="J61" s="8">
        <f t="shared" si="17"/>
        <v>9520.2791239153594</v>
      </c>
      <c r="K61" s="8">
        <f t="shared" si="17"/>
        <v>9296.0687173447259</v>
      </c>
      <c r="L61" s="8">
        <f t="shared" si="17"/>
        <v>9070.1767327248126</v>
      </c>
      <c r="M61" s="8">
        <f t="shared" si="17"/>
        <v>8842.5905582202467</v>
      </c>
      <c r="N61" s="8">
        <f t="shared" si="17"/>
        <v>8613.2974874069041</v>
      </c>
      <c r="O61" s="8">
        <f t="shared" si="17"/>
        <v>8382.284718562456</v>
      </c>
      <c r="P61" s="8">
        <f t="shared" si="17"/>
        <v>8149.5393539516735</v>
      </c>
      <c r="Q61" s="8">
        <f t="shared" si="17"/>
        <v>7915.0483991063084</v>
      </c>
      <c r="R61" s="8">
        <f t="shared" si="17"/>
        <v>7678.79876209961</v>
      </c>
      <c r="S61" s="8">
        <f t="shared" si="17"/>
        <v>7440.7772528153546</v>
      </c>
      <c r="T61" s="8">
        <f t="shared" si="17"/>
        <v>7200.9705822114738</v>
      </c>
      <c r="U61" s="8">
        <f t="shared" si="17"/>
        <v>6959.3653615780568</v>
      </c>
      <c r="V61" s="8">
        <f t="shared" si="17"/>
        <v>6715.9481017898979</v>
      </c>
      <c r="W61" s="8">
        <f t="shared" si="17"/>
        <v>6470.7052125533155</v>
      </c>
      <c r="X61" s="8">
        <f t="shared" si="17"/>
        <v>6223.6230016474656</v>
      </c>
      <c r="Y61" s="8">
        <f t="shared" si="17"/>
        <v>5974.6876741598244</v>
      </c>
      <c r="Z61" s="8">
        <f t="shared" si="17"/>
        <v>5723.8853317160247</v>
      </c>
      <c r="AA61" s="8">
        <f t="shared" si="17"/>
        <v>5471.2019717038929</v>
      </c>
      <c r="AB61" s="8">
        <f t="shared" si="17"/>
        <v>5216.6234864916696</v>
      </c>
      <c r="AC61" s="8">
        <f t="shared" si="17"/>
        <v>4960.1356626403649</v>
      </c>
      <c r="AD61" s="8">
        <f t="shared" si="17"/>
        <v>4701.7241801101627</v>
      </c>
      <c r="AE61" s="8">
        <f t="shared" si="17"/>
        <v>4441.3746114609894</v>
      </c>
      <c r="AF61" s="8">
        <f t="shared" si="17"/>
        <v>4179.0724210469416</v>
      </c>
      <c r="AG61" s="8">
        <f t="shared" si="17"/>
        <v>3914.8029642047986</v>
      </c>
      <c r="AH61" s="8">
        <f t="shared" si="17"/>
        <v>3648.5514864363286</v>
      </c>
      <c r="AI61" s="8">
        <f t="shared" si="17"/>
        <v>3380.3031225846062</v>
      </c>
      <c r="AJ61" s="8">
        <f t="shared" si="17"/>
        <v>3110.0428960039862</v>
      </c>
      <c r="AK61" s="8">
        <f t="shared" si="17"/>
        <v>2837.7557177240233</v>
      </c>
      <c r="AL61" s="8">
        <f t="shared" si="17"/>
        <v>2563.426385606952</v>
      </c>
      <c r="AM61" s="8">
        <f t="shared" si="17"/>
        <v>2287.0395834990049</v>
      </c>
      <c r="AN61" s="8">
        <f t="shared" si="17"/>
        <v>2008.5798803752477</v>
      </c>
      <c r="AO61" s="8">
        <f t="shared" si="17"/>
        <v>1728.0317294780616</v>
      </c>
      <c r="AP61" s="8">
        <f t="shared" si="17"/>
        <v>1445.3794674491437</v>
      </c>
      <c r="AQ61" s="8">
        <f t="shared" si="17"/>
        <v>1160.607313455017</v>
      </c>
      <c r="AR61" s="8">
        <f t="shared" si="17"/>
        <v>873.69936830592633</v>
      </c>
      <c r="AS61" s="8">
        <f t="shared" si="17"/>
        <v>584.63961356821528</v>
      </c>
      <c r="AT61" s="8">
        <f t="shared" si="17"/>
        <v>293.41191066997999</v>
      </c>
      <c r="AU61" s="8">
        <f t="shared" si="17"/>
        <v>0</v>
      </c>
    </row>
    <row r="62" spans="3:47">
      <c r="D62" s="42" t="s">
        <v>66</v>
      </c>
      <c r="E62" s="42">
        <v>126</v>
      </c>
      <c r="F62" s="43">
        <v>0</v>
      </c>
      <c r="G62" s="43">
        <f t="shared" ref="G62:AU62" si="18">G34*$AV$27</f>
        <v>29232.054410396016</v>
      </c>
      <c r="H62" s="43">
        <f t="shared" si="18"/>
        <v>29451.294818473983</v>
      </c>
      <c r="I62" s="43">
        <f t="shared" si="18"/>
        <v>29672.179529612538</v>
      </c>
      <c r="J62" s="43">
        <f t="shared" si="18"/>
        <v>29894.720876084641</v>
      </c>
      <c r="K62" s="43">
        <f t="shared" si="18"/>
        <v>30118.931282655274</v>
      </c>
      <c r="L62" s="43">
        <f t="shared" si="18"/>
        <v>30344.823267275187</v>
      </c>
      <c r="M62" s="43">
        <f t="shared" si="18"/>
        <v>30572.409441779753</v>
      </c>
      <c r="N62" s="43">
        <f t="shared" si="18"/>
        <v>30801.702512593096</v>
      </c>
      <c r="O62" s="43">
        <f t="shared" si="18"/>
        <v>31032.715281437544</v>
      </c>
      <c r="P62" s="43">
        <f t="shared" si="18"/>
        <v>31265.460646048326</v>
      </c>
      <c r="Q62" s="43">
        <f t="shared" si="18"/>
        <v>31499.951600893692</v>
      </c>
      <c r="R62" s="43">
        <f t="shared" si="18"/>
        <v>31736.20123790039</v>
      </c>
      <c r="S62" s="43">
        <f t="shared" si="18"/>
        <v>31974.222747184645</v>
      </c>
      <c r="T62" s="43">
        <f t="shared" si="18"/>
        <v>32214.029417788526</v>
      </c>
      <c r="U62" s="43">
        <f t="shared" si="18"/>
        <v>32455.634638421943</v>
      </c>
      <c r="V62" s="43">
        <f t="shared" si="18"/>
        <v>32699.051898210102</v>
      </c>
      <c r="W62" s="43">
        <f t="shared" si="18"/>
        <v>32944.294787446684</v>
      </c>
      <c r="X62" s="43">
        <f t="shared" si="18"/>
        <v>33191.376998352534</v>
      </c>
      <c r="Y62" s="43">
        <f t="shared" si="18"/>
        <v>33440.312325840176</v>
      </c>
      <c r="Z62" s="43">
        <f t="shared" si="18"/>
        <v>33691.114668283975</v>
      </c>
      <c r="AA62" s="43">
        <f t="shared" si="18"/>
        <v>33943.798028296107</v>
      </c>
      <c r="AB62" s="43">
        <f t="shared" si="18"/>
        <v>34198.37651350833</v>
      </c>
      <c r="AC62" s="43">
        <f t="shared" si="18"/>
        <v>34454.864337359635</v>
      </c>
      <c r="AD62" s="43">
        <f t="shared" si="18"/>
        <v>34713.275819889837</v>
      </c>
      <c r="AE62" s="43">
        <f t="shared" si="18"/>
        <v>34973.625388539011</v>
      </c>
      <c r="AF62" s="43">
        <f t="shared" si="18"/>
        <v>35235.927578953058</v>
      </c>
      <c r="AG62" s="43">
        <f t="shared" si="18"/>
        <v>35500.197035795201</v>
      </c>
      <c r="AH62" s="43">
        <f t="shared" si="18"/>
        <v>35766.448513563671</v>
      </c>
      <c r="AI62" s="43">
        <f t="shared" si="18"/>
        <v>36034.696877415394</v>
      </c>
      <c r="AJ62" s="43">
        <f t="shared" si="18"/>
        <v>36304.957103996014</v>
      </c>
      <c r="AK62" s="43">
        <f t="shared" si="18"/>
        <v>36577.244282275977</v>
      </c>
      <c r="AL62" s="43">
        <f t="shared" si="18"/>
        <v>36851.573614393048</v>
      </c>
      <c r="AM62" s="43">
        <f t="shared" si="18"/>
        <v>37127.960416500995</v>
      </c>
      <c r="AN62" s="43">
        <f t="shared" si="18"/>
        <v>37406.420119624752</v>
      </c>
      <c r="AO62" s="43">
        <f t="shared" si="18"/>
        <v>37686.968270521938</v>
      </c>
      <c r="AP62" s="43">
        <f t="shared" si="18"/>
        <v>37969.620532550856</v>
      </c>
      <c r="AQ62" s="43">
        <f t="shared" si="18"/>
        <v>38254.392686544983</v>
      </c>
      <c r="AR62" s="43">
        <f t="shared" si="18"/>
        <v>38541.300631694074</v>
      </c>
      <c r="AS62" s="43">
        <f t="shared" si="18"/>
        <v>38830.360386431785</v>
      </c>
      <c r="AT62" s="43">
        <f t="shared" si="18"/>
        <v>39121.58808933002</v>
      </c>
      <c r="AU62" s="43">
        <f t="shared" si="18"/>
        <v>39415</v>
      </c>
    </row>
    <row r="63" spans="3:47">
      <c r="C63" t="s">
        <v>2</v>
      </c>
      <c r="D63" t="s">
        <v>9</v>
      </c>
      <c r="E63">
        <v>234</v>
      </c>
      <c r="F63" s="8">
        <f>F29-F64</f>
        <v>18593</v>
      </c>
      <c r="G63" s="8">
        <f t="shared" ref="G63:AU63" si="19">G29-G64</f>
        <v>4803.539448116373</v>
      </c>
      <c r="H63" s="8">
        <f t="shared" si="19"/>
        <v>4700.1184939772484</v>
      </c>
      <c r="I63" s="8">
        <f t="shared" si="19"/>
        <v>4595.9218826820779</v>
      </c>
      <c r="J63" s="8">
        <f t="shared" si="19"/>
        <v>4490.9437968021884</v>
      </c>
      <c r="K63" s="8">
        <f t="shared" si="19"/>
        <v>4385.1783752782067</v>
      </c>
      <c r="L63" s="8">
        <f t="shared" si="19"/>
        <v>4278.619713092794</v>
      </c>
      <c r="M63" s="8">
        <f t="shared" si="19"/>
        <v>4171.2618609409874</v>
      </c>
      <c r="N63" s="8">
        <f t="shared" si="19"/>
        <v>4063.0988248980484</v>
      </c>
      <c r="O63" s="8">
        <f t="shared" si="19"/>
        <v>3954.1245660847835</v>
      </c>
      <c r="P63" s="8">
        <f t="shared" si="19"/>
        <v>3844.3330003304181</v>
      </c>
      <c r="Q63" s="8">
        <f t="shared" si="19"/>
        <v>3733.717997832895</v>
      </c>
      <c r="R63" s="8">
        <f t="shared" si="19"/>
        <v>3622.2733828166456</v>
      </c>
      <c r="S63" s="8">
        <f t="shared" si="19"/>
        <v>3509.9929331877684</v>
      </c>
      <c r="T63" s="8">
        <f t="shared" si="19"/>
        <v>3396.8703801866777</v>
      </c>
      <c r="U63" s="8">
        <f t="shared" si="19"/>
        <v>3282.899408038078</v>
      </c>
      <c r="V63" s="8">
        <f t="shared" si="19"/>
        <v>3168.0736535983651</v>
      </c>
      <c r="W63" s="8">
        <f t="shared" si="19"/>
        <v>3052.3867060003504</v>
      </c>
      <c r="X63" s="8">
        <f t="shared" si="19"/>
        <v>2935.832106295351</v>
      </c>
      <c r="Y63" s="8">
        <f t="shared" si="19"/>
        <v>2818.4033470925679</v>
      </c>
      <c r="Z63" s="8">
        <f t="shared" si="19"/>
        <v>2700.0938721957646</v>
      </c>
      <c r="AA63" s="8">
        <f t="shared" si="19"/>
        <v>2580.8970762372301</v>
      </c>
      <c r="AB63" s="8">
        <f t="shared" si="19"/>
        <v>2460.8063043090096</v>
      </c>
      <c r="AC63" s="8">
        <f t="shared" si="19"/>
        <v>2339.8148515913308</v>
      </c>
      <c r="AD63" s="8">
        <f t="shared" si="19"/>
        <v>2217.9159629782625</v>
      </c>
      <c r="AE63" s="8">
        <f t="shared" si="19"/>
        <v>2095.1028327005988</v>
      </c>
      <c r="AF63" s="8">
        <f t="shared" si="19"/>
        <v>1971.3686039458553</v>
      </c>
      <c r="AG63" s="8">
        <f t="shared" si="19"/>
        <v>1846.7063684754503</v>
      </c>
      <c r="AH63" s="8">
        <f t="shared" si="19"/>
        <v>1721.1091662390136</v>
      </c>
      <c r="AI63" s="8">
        <f t="shared" si="19"/>
        <v>1594.5699849858065</v>
      </c>
      <c r="AJ63" s="8">
        <f t="shared" si="19"/>
        <v>1467.0817598731992</v>
      </c>
      <c r="AK63" s="8">
        <f t="shared" si="19"/>
        <v>1338.6373730722516</v>
      </c>
      <c r="AL63" s="8">
        <f t="shared" si="19"/>
        <v>1209.2296533702902</v>
      </c>
      <c r="AM63" s="8">
        <f t="shared" si="19"/>
        <v>1078.8513757705696</v>
      </c>
      <c r="AN63" s="8">
        <f t="shared" si="19"/>
        <v>947.49526108884675</v>
      </c>
      <c r="AO63" s="8">
        <f t="shared" si="19"/>
        <v>815.15397554701485</v>
      </c>
      <c r="AP63" s="8">
        <f t="shared" si="19"/>
        <v>681.82013036361604</v>
      </c>
      <c r="AQ63" s="8">
        <f t="shared" si="19"/>
        <v>547.4862813413456</v>
      </c>
      <c r="AR63" s="8">
        <f t="shared" si="19"/>
        <v>412.14492845140194</v>
      </c>
      <c r="AS63" s="8">
        <f t="shared" si="19"/>
        <v>275.78851541478798</v>
      </c>
      <c r="AT63" s="8">
        <f t="shared" si="19"/>
        <v>138.40942928040022</v>
      </c>
      <c r="AU63" s="8">
        <f t="shared" si="19"/>
        <v>0</v>
      </c>
    </row>
    <row r="64" spans="3:47">
      <c r="D64" s="42" t="s">
        <v>68</v>
      </c>
      <c r="E64" s="42">
        <v>198.9</v>
      </c>
      <c r="F64" s="43">
        <v>0</v>
      </c>
      <c r="G64" s="43">
        <f t="shared" ref="G64:AU64" si="20">G34*$AV$29</f>
        <v>13789.460551883627</v>
      </c>
      <c r="H64" s="43">
        <f t="shared" si="20"/>
        <v>13892.881506022752</v>
      </c>
      <c r="I64" s="43">
        <f t="shared" si="20"/>
        <v>13997.078117317922</v>
      </c>
      <c r="J64" s="43">
        <f t="shared" si="20"/>
        <v>14102.056203197812</v>
      </c>
      <c r="K64" s="43">
        <f t="shared" si="20"/>
        <v>14207.821624721793</v>
      </c>
      <c r="L64" s="43">
        <f t="shared" si="20"/>
        <v>14314.380286907206</v>
      </c>
      <c r="M64" s="43">
        <f t="shared" si="20"/>
        <v>14421.738139059013</v>
      </c>
      <c r="N64" s="43">
        <f t="shared" si="20"/>
        <v>14529.901175101952</v>
      </c>
      <c r="O64" s="43">
        <f t="shared" si="20"/>
        <v>14638.875433915216</v>
      </c>
      <c r="P64" s="43">
        <f t="shared" si="20"/>
        <v>14748.666999669582</v>
      </c>
      <c r="Q64" s="43">
        <f t="shared" si="20"/>
        <v>14859.282002167105</v>
      </c>
      <c r="R64" s="43">
        <f t="shared" si="20"/>
        <v>14970.726617183354</v>
      </c>
      <c r="S64" s="43">
        <f t="shared" si="20"/>
        <v>15083.007066812232</v>
      </c>
      <c r="T64" s="43">
        <f t="shared" si="20"/>
        <v>15196.129619813322</v>
      </c>
      <c r="U64" s="43">
        <f t="shared" si="20"/>
        <v>15310.100591961922</v>
      </c>
      <c r="V64" s="43">
        <f t="shared" si="20"/>
        <v>15424.926346401635</v>
      </c>
      <c r="W64" s="43">
        <f t="shared" si="20"/>
        <v>15540.61329399965</v>
      </c>
      <c r="X64" s="43">
        <f t="shared" si="20"/>
        <v>15657.167893704649</v>
      </c>
      <c r="Y64" s="43">
        <f t="shared" si="20"/>
        <v>15774.596652907432</v>
      </c>
      <c r="Z64" s="43">
        <f t="shared" si="20"/>
        <v>15892.906127804235</v>
      </c>
      <c r="AA64" s="43">
        <f t="shared" si="20"/>
        <v>16012.10292376277</v>
      </c>
      <c r="AB64" s="43">
        <f t="shared" si="20"/>
        <v>16132.19369569099</v>
      </c>
      <c r="AC64" s="43">
        <f t="shared" si="20"/>
        <v>16253.185148408669</v>
      </c>
      <c r="AD64" s="43">
        <f t="shared" si="20"/>
        <v>16375.084037021737</v>
      </c>
      <c r="AE64" s="43">
        <f t="shared" si="20"/>
        <v>16497.897167299401</v>
      </c>
      <c r="AF64" s="43">
        <f t="shared" si="20"/>
        <v>16621.631396054145</v>
      </c>
      <c r="AG64" s="43">
        <f t="shared" si="20"/>
        <v>16746.29363152455</v>
      </c>
      <c r="AH64" s="43">
        <f t="shared" si="20"/>
        <v>16871.890833760986</v>
      </c>
      <c r="AI64" s="43">
        <f t="shared" si="20"/>
        <v>16998.430015014193</v>
      </c>
      <c r="AJ64" s="43">
        <f t="shared" si="20"/>
        <v>17125.918240126801</v>
      </c>
      <c r="AK64" s="43">
        <f t="shared" si="20"/>
        <v>17254.362626927748</v>
      </c>
      <c r="AL64" s="43">
        <f t="shared" si="20"/>
        <v>17383.77034662971</v>
      </c>
      <c r="AM64" s="43">
        <f t="shared" si="20"/>
        <v>17514.14862422943</v>
      </c>
      <c r="AN64" s="43">
        <f t="shared" si="20"/>
        <v>17645.504738911153</v>
      </c>
      <c r="AO64" s="43">
        <f t="shared" si="20"/>
        <v>17777.846024452985</v>
      </c>
      <c r="AP64" s="43">
        <f t="shared" si="20"/>
        <v>17911.179869636384</v>
      </c>
      <c r="AQ64" s="43">
        <f t="shared" si="20"/>
        <v>18045.513718658654</v>
      </c>
      <c r="AR64" s="43">
        <f t="shared" si="20"/>
        <v>18180.855071548598</v>
      </c>
      <c r="AS64" s="43">
        <f t="shared" si="20"/>
        <v>18317.211484585212</v>
      </c>
      <c r="AT64" s="43">
        <f t="shared" si="20"/>
        <v>18454.5905707196</v>
      </c>
      <c r="AU64" s="43">
        <f t="shared" si="20"/>
        <v>18593</v>
      </c>
    </row>
    <row r="65" spans="1:47">
      <c r="D65" t="s">
        <v>10</v>
      </c>
      <c r="E65">
        <v>138.69999999999999</v>
      </c>
      <c r="F65" s="8">
        <v>2702</v>
      </c>
      <c r="G65" s="8">
        <v>2702</v>
      </c>
      <c r="H65" s="8">
        <v>2702</v>
      </c>
      <c r="I65" s="8">
        <v>2702</v>
      </c>
      <c r="J65" s="8">
        <v>2702</v>
      </c>
      <c r="K65" s="8">
        <v>2702</v>
      </c>
      <c r="L65" s="8">
        <v>2702</v>
      </c>
      <c r="M65" s="8">
        <v>2702</v>
      </c>
      <c r="N65" s="8">
        <v>2702</v>
      </c>
      <c r="O65" s="8">
        <v>2702</v>
      </c>
      <c r="P65" s="8">
        <v>2702</v>
      </c>
      <c r="Q65" s="8">
        <v>2702</v>
      </c>
      <c r="R65" s="8">
        <v>2702</v>
      </c>
      <c r="S65" s="8">
        <v>2702</v>
      </c>
      <c r="T65" s="8">
        <v>2702</v>
      </c>
      <c r="U65" s="8">
        <v>2702</v>
      </c>
      <c r="V65" s="8">
        <v>2702</v>
      </c>
      <c r="W65" s="8">
        <v>2702</v>
      </c>
      <c r="X65" s="8">
        <v>2702</v>
      </c>
      <c r="Y65" s="8">
        <v>2702</v>
      </c>
      <c r="Z65" s="8">
        <v>2702</v>
      </c>
      <c r="AA65" s="8">
        <v>2702</v>
      </c>
      <c r="AB65" s="8">
        <v>2702</v>
      </c>
      <c r="AC65" s="8">
        <v>2702</v>
      </c>
      <c r="AD65" s="8">
        <v>2702</v>
      </c>
      <c r="AE65" s="8">
        <v>2702</v>
      </c>
      <c r="AF65" s="8">
        <v>2702</v>
      </c>
      <c r="AG65" s="8">
        <v>2702</v>
      </c>
      <c r="AH65" s="8">
        <v>2702</v>
      </c>
      <c r="AI65" s="8">
        <v>2702</v>
      </c>
      <c r="AJ65" s="8">
        <v>2702</v>
      </c>
      <c r="AK65" s="8">
        <v>2702</v>
      </c>
      <c r="AL65" s="8">
        <v>2702</v>
      </c>
      <c r="AM65" s="8">
        <v>2702</v>
      </c>
      <c r="AN65" s="8">
        <v>2702</v>
      </c>
      <c r="AO65" s="8">
        <v>2702</v>
      </c>
      <c r="AP65" s="8">
        <v>2702</v>
      </c>
      <c r="AQ65" s="8">
        <v>2702</v>
      </c>
      <c r="AR65" s="8">
        <v>2702</v>
      </c>
      <c r="AS65" s="8">
        <v>2702</v>
      </c>
      <c r="AT65" s="8">
        <v>2702</v>
      </c>
      <c r="AU65" s="8">
        <v>2702</v>
      </c>
    </row>
    <row r="66" spans="1:47">
      <c r="D66" t="s">
        <v>11</v>
      </c>
      <c r="E66">
        <v>113.8</v>
      </c>
      <c r="F66" s="8">
        <v>1286</v>
      </c>
      <c r="G66" s="8">
        <v>3753.5349999999999</v>
      </c>
      <c r="H66" s="8">
        <v>6239.5765124999998</v>
      </c>
      <c r="I66" s="8">
        <v>8744.263336343749</v>
      </c>
      <c r="J66" s="8">
        <v>11267.735311366327</v>
      </c>
      <c r="K66" s="8">
        <v>13810.133326201574</v>
      </c>
      <c r="L66" s="8">
        <v>16371.599326148087</v>
      </c>
      <c r="M66" s="8">
        <v>18952.276321094199</v>
      </c>
      <c r="N66" s="8">
        <v>21552.308393502408</v>
      </c>
      <c r="O66" s="8">
        <v>24171.840706453677</v>
      </c>
      <c r="P66" s="8">
        <v>26811.019511752078</v>
      </c>
      <c r="Q66" s="8">
        <v>26811.019511752078</v>
      </c>
      <c r="R66" s="8">
        <v>26811.019511752078</v>
      </c>
      <c r="S66" s="8">
        <v>26811.019511752078</v>
      </c>
      <c r="T66" s="8">
        <v>26811.019511752078</v>
      </c>
      <c r="U66" s="8">
        <v>26811.019511752078</v>
      </c>
      <c r="V66" s="8">
        <v>26811.019511752078</v>
      </c>
      <c r="W66" s="8">
        <v>26811.019511752078</v>
      </c>
      <c r="X66" s="8">
        <v>26811.019511752078</v>
      </c>
      <c r="Y66" s="8">
        <v>26811.019511752078</v>
      </c>
      <c r="Z66" s="8">
        <v>26811.019511752078</v>
      </c>
      <c r="AA66" s="8">
        <v>26811.019511752078</v>
      </c>
      <c r="AB66" s="8">
        <v>26811.019511752078</v>
      </c>
      <c r="AC66" s="8">
        <v>26811.019511752078</v>
      </c>
      <c r="AD66" s="8">
        <v>26811.019511752078</v>
      </c>
      <c r="AE66" s="8">
        <v>26811.019511752078</v>
      </c>
      <c r="AF66" s="8">
        <v>26811.019511752078</v>
      </c>
      <c r="AG66" s="8">
        <v>26811.019511752078</v>
      </c>
      <c r="AH66" s="8">
        <v>26811.019511752078</v>
      </c>
      <c r="AI66" s="8">
        <v>26811.019511752078</v>
      </c>
      <c r="AJ66" s="8">
        <v>26811.019511752078</v>
      </c>
      <c r="AK66" s="8">
        <v>26811.019511752078</v>
      </c>
      <c r="AL66" s="8">
        <v>26811.019511752078</v>
      </c>
      <c r="AM66" s="8">
        <v>26811.019511752078</v>
      </c>
      <c r="AN66" s="8">
        <v>26811.019511752078</v>
      </c>
      <c r="AO66" s="8">
        <v>26811.019511752078</v>
      </c>
      <c r="AP66" s="8">
        <v>26811.019511752078</v>
      </c>
      <c r="AQ66" s="8">
        <v>26811.019511752078</v>
      </c>
      <c r="AR66" s="8">
        <v>26811.019511752078</v>
      </c>
      <c r="AS66" s="8">
        <v>26811.019511752078</v>
      </c>
      <c r="AT66" s="8">
        <v>26811.019511752078</v>
      </c>
      <c r="AU66" s="8">
        <v>26811.019511752078</v>
      </c>
    </row>
    <row r="67" spans="1:47">
      <c r="D67" t="s">
        <v>12</v>
      </c>
      <c r="E67">
        <v>15</v>
      </c>
      <c r="F67" s="8"/>
      <c r="G67" s="8"/>
      <c r="H67" s="8"/>
      <c r="I67" s="8"/>
      <c r="J67" s="8"/>
      <c r="K67" s="8"/>
      <c r="L67" s="8"/>
      <c r="M67" s="8"/>
      <c r="N67" s="8"/>
      <c r="O67" s="8"/>
      <c r="P67" s="8"/>
      <c r="Q67" s="8">
        <v>2658.9726463381403</v>
      </c>
      <c r="R67" s="8">
        <v>5337.8875875238173</v>
      </c>
      <c r="S67" s="8">
        <v>8036.8943907683861</v>
      </c>
      <c r="T67" s="8">
        <v>10756.143745037289</v>
      </c>
      <c r="U67" s="8">
        <v>13495.787469463208</v>
      </c>
      <c r="V67" s="8">
        <v>16255.978521822322</v>
      </c>
      <c r="W67" s="8">
        <v>19036.871007074129</v>
      </c>
      <c r="X67" s="8">
        <v>21838.620185965327</v>
      </c>
      <c r="Y67" s="8">
        <v>24661.382483698206</v>
      </c>
      <c r="Z67" s="8">
        <v>27505.315498664084</v>
      </c>
      <c r="AA67" s="8">
        <v>30370.578011242204</v>
      </c>
      <c r="AB67" s="8">
        <v>33257.329992664658</v>
      </c>
      <c r="AC67" s="8">
        <v>36165.732613947781</v>
      </c>
      <c r="AD67" s="8">
        <v>39095.948254890529</v>
      </c>
      <c r="AE67" s="8">
        <v>42048.140513140344</v>
      </c>
      <c r="AF67" s="8">
        <v>45022.474213327034</v>
      </c>
      <c r="AG67" s="8">
        <v>48019.115416265129</v>
      </c>
      <c r="AH67" s="8">
        <v>51038.231428225256</v>
      </c>
      <c r="AI67" s="8">
        <v>54079.990810275085</v>
      </c>
      <c r="AJ67" s="8">
        <v>57144.563387690287</v>
      </c>
      <c r="AK67" s="8">
        <v>60232.120259436102</v>
      </c>
      <c r="AL67" s="8">
        <v>63342.833807720017</v>
      </c>
      <c r="AM67" s="8">
        <v>66476.877707616062</v>
      </c>
      <c r="AN67" s="8">
        <v>69634.426936761331</v>
      </c>
      <c r="AO67" s="8">
        <v>72815.657785125179</v>
      </c>
      <c r="AP67" s="8">
        <v>76020.747864851757</v>
      </c>
      <c r="AQ67" s="8">
        <v>79249.876120176283</v>
      </c>
      <c r="AR67" s="8">
        <v>82503.222837415742</v>
      </c>
      <c r="AS67" s="8">
        <v>85780.969655034496</v>
      </c>
      <c r="AT67" s="8">
        <v>89083.299573785393</v>
      </c>
      <c r="AU67" s="8">
        <v>92410.396966926928</v>
      </c>
    </row>
    <row r="68" spans="1:47" s="29" customFormat="1">
      <c r="C68" s="29" t="s">
        <v>48</v>
      </c>
      <c r="F68" s="30">
        <f>SUM(F41:F67)</f>
        <v>987014</v>
      </c>
      <c r="G68" s="30">
        <f t="shared" ref="G68:AU68" si="21">SUM(G41:G67)</f>
        <v>994416.60499999998</v>
      </c>
      <c r="H68" s="30">
        <f t="shared" si="21"/>
        <v>1001874.7295374998</v>
      </c>
      <c r="I68" s="30">
        <f t="shared" si="21"/>
        <v>1009388.7900090311</v>
      </c>
      <c r="J68" s="30">
        <f t="shared" si="21"/>
        <v>1016959.2059340989</v>
      </c>
      <c r="K68" s="30">
        <f t="shared" si="21"/>
        <v>1024586.3999786047</v>
      </c>
      <c r="L68" s="30">
        <f t="shared" si="21"/>
        <v>1032270.7979784441</v>
      </c>
      <c r="M68" s="30">
        <f t="shared" si="21"/>
        <v>1040012.8289632828</v>
      </c>
      <c r="N68" s="30">
        <f t="shared" si="21"/>
        <v>1047812.9251805071</v>
      </c>
      <c r="O68" s="30">
        <f t="shared" si="21"/>
        <v>1055671.522119361</v>
      </c>
      <c r="P68" s="30">
        <f t="shared" si="21"/>
        <v>1063589.0585352562</v>
      </c>
      <c r="Q68" s="30">
        <f t="shared" si="21"/>
        <v>1071565.9764742707</v>
      </c>
      <c r="R68" s="30">
        <f t="shared" si="21"/>
        <v>1079602.7212978275</v>
      </c>
      <c r="S68" s="30">
        <f t="shared" si="21"/>
        <v>1087699.7417075613</v>
      </c>
      <c r="T68" s="30">
        <f t="shared" si="21"/>
        <v>1095857.489770368</v>
      </c>
      <c r="U68" s="30">
        <f t="shared" si="21"/>
        <v>1104076.4209436458</v>
      </c>
      <c r="V68" s="30">
        <f t="shared" si="21"/>
        <v>1112356.9941007232</v>
      </c>
      <c r="W68" s="30">
        <f t="shared" si="21"/>
        <v>1120699.6715564786</v>
      </c>
      <c r="X68" s="30">
        <f t="shared" si="21"/>
        <v>1129104.9190931523</v>
      </c>
      <c r="Y68" s="30">
        <f t="shared" si="21"/>
        <v>1137573.2059863508</v>
      </c>
      <c r="Z68" s="30">
        <f t="shared" si="21"/>
        <v>1146105.0050312483</v>
      </c>
      <c r="AA68" s="30">
        <f t="shared" si="21"/>
        <v>1154700.7925689828</v>
      </c>
      <c r="AB68" s="30">
        <f t="shared" si="21"/>
        <v>1163361.0485132502</v>
      </c>
      <c r="AC68" s="30">
        <f t="shared" si="21"/>
        <v>1172086.2563770995</v>
      </c>
      <c r="AD68" s="30">
        <f t="shared" si="21"/>
        <v>1180876.9032999277</v>
      </c>
      <c r="AE68" s="30">
        <f t="shared" si="21"/>
        <v>1189733.4800746769</v>
      </c>
      <c r="AF68" s="30">
        <f t="shared" si="21"/>
        <v>1198656.4811752373</v>
      </c>
      <c r="AG68" s="30">
        <f t="shared" si="21"/>
        <v>1207646.4047840515</v>
      </c>
      <c r="AH68" s="30">
        <f t="shared" si="21"/>
        <v>1216703.7528199321</v>
      </c>
      <c r="AI68" s="30">
        <f t="shared" si="21"/>
        <v>1225829.0309660814</v>
      </c>
      <c r="AJ68" s="30">
        <f t="shared" si="21"/>
        <v>1235022.748698327</v>
      </c>
      <c r="AK68" s="30">
        <f t="shared" si="21"/>
        <v>1244285.4193135644</v>
      </c>
      <c r="AL68" s="30">
        <f t="shared" si="21"/>
        <v>1253617.5599584163</v>
      </c>
      <c r="AM68" s="30">
        <f t="shared" si="21"/>
        <v>1263019.6916581043</v>
      </c>
      <c r="AN68" s="30">
        <f t="shared" si="21"/>
        <v>1272492.3393455402</v>
      </c>
      <c r="AO68" s="30">
        <f t="shared" si="21"/>
        <v>1282036.0318906317</v>
      </c>
      <c r="AP68" s="30">
        <f t="shared" si="21"/>
        <v>1291651.3021298114</v>
      </c>
      <c r="AQ68" s="30">
        <f t="shared" si="21"/>
        <v>1301338.6868957849</v>
      </c>
      <c r="AR68" s="30">
        <f t="shared" si="21"/>
        <v>1311098.7270475035</v>
      </c>
      <c r="AS68" s="30">
        <f t="shared" si="21"/>
        <v>1320931.9675003595</v>
      </c>
      <c r="AT68" s="30">
        <f t="shared" si="21"/>
        <v>1330838.9572566124</v>
      </c>
      <c r="AU68" s="30">
        <f t="shared" si="21"/>
        <v>1340820.2494360371</v>
      </c>
    </row>
    <row r="70" spans="1:47">
      <c r="A70" s="15" t="s">
        <v>20</v>
      </c>
      <c r="B70" s="15"/>
      <c r="C70" s="15"/>
      <c r="D70" s="15"/>
      <c r="E70" s="15"/>
    </row>
    <row r="71" spans="1:47">
      <c r="A71" s="15"/>
      <c r="B71" s="15"/>
      <c r="C71" s="15"/>
      <c r="D71" s="15"/>
      <c r="E71" s="15"/>
    </row>
    <row r="73" spans="1:47">
      <c r="F73" t="s">
        <v>22</v>
      </c>
    </row>
    <row r="75" spans="1:47">
      <c r="D75" t="s">
        <v>7</v>
      </c>
      <c r="E75">
        <v>499.1</v>
      </c>
      <c r="F75">
        <f>$E75*F41</f>
        <v>82885537</v>
      </c>
      <c r="G75">
        <f t="shared" ref="G75:AU81" si="22">$E75*G41</f>
        <v>21413647.429560006</v>
      </c>
      <c r="H75">
        <f t="shared" si="22"/>
        <v>20952608.257781714</v>
      </c>
      <c r="I75">
        <f t="shared" si="22"/>
        <v>20488111.292215079</v>
      </c>
      <c r="J75">
        <f t="shared" si="22"/>
        <v>20020130.599406667</v>
      </c>
      <c r="K75">
        <f t="shared" si="22"/>
        <v>19548640.05140223</v>
      </c>
      <c r="L75">
        <f t="shared" si="22"/>
        <v>19073613.324287742</v>
      </c>
      <c r="M75">
        <f t="shared" si="22"/>
        <v>18595023.896719895</v>
      </c>
      <c r="N75">
        <f t="shared" si="22"/>
        <v>18112845.04844531</v>
      </c>
      <c r="O75">
        <f t="shared" si="22"/>
        <v>17627049.858808648</v>
      </c>
      <c r="P75">
        <f t="shared" si="22"/>
        <v>17137611.205249708</v>
      </c>
      <c r="Q75">
        <f t="shared" si="22"/>
        <v>16644501.761789072</v>
      </c>
      <c r="R75">
        <f t="shared" si="22"/>
        <v>16147693.99750251</v>
      </c>
      <c r="S75">
        <f t="shared" si="22"/>
        <v>15647160.174983766</v>
      </c>
      <c r="T75">
        <f t="shared" si="22"/>
        <v>15142872.348796153</v>
      </c>
      <c r="U75">
        <f t="shared" si="22"/>
        <v>14634802.36391213</v>
      </c>
      <c r="V75">
        <f t="shared" si="22"/>
        <v>14122921.85414147</v>
      </c>
      <c r="W75">
        <f t="shared" si="22"/>
        <v>13607202.240547523</v>
      </c>
      <c r="X75">
        <f t="shared" si="22"/>
        <v>13087614.729851628</v>
      </c>
      <c r="Y75">
        <f t="shared" si="22"/>
        <v>12564130.312825514</v>
      </c>
      <c r="Z75">
        <f t="shared" si="22"/>
        <v>12036719.762671715</v>
      </c>
      <c r="AA75">
        <f t="shared" si="22"/>
        <v>11505353.633391749</v>
      </c>
      <c r="AB75">
        <f t="shared" si="22"/>
        <v>10970002.258142179</v>
      </c>
      <c r="AC75">
        <f t="shared" si="22"/>
        <v>10430635.747578269</v>
      </c>
      <c r="AD75">
        <f t="shared" si="22"/>
        <v>9887223.9881850854</v>
      </c>
      <c r="AE75">
        <f t="shared" si="22"/>
        <v>9339736.640596481</v>
      </c>
      <c r="AF75">
        <f t="shared" si="22"/>
        <v>8788143.1379009504</v>
      </c>
      <c r="AG75">
        <f t="shared" si="22"/>
        <v>8232412.6839352194</v>
      </c>
      <c r="AH75">
        <f t="shared" si="22"/>
        <v>7672514.2515647076</v>
      </c>
      <c r="AI75">
        <f t="shared" si="22"/>
        <v>7108416.5809514616</v>
      </c>
      <c r="AJ75">
        <f t="shared" si="22"/>
        <v>6540088.1778085884</v>
      </c>
      <c r="AK75">
        <f t="shared" si="22"/>
        <v>5967497.3116421625</v>
      </c>
      <c r="AL75">
        <f t="shared" si="22"/>
        <v>5390612.0139794657</v>
      </c>
      <c r="AM75">
        <f t="shared" si="22"/>
        <v>4809400.076584328</v>
      </c>
      <c r="AN75">
        <f t="shared" si="22"/>
        <v>4223829.0496586952</v>
      </c>
      <c r="AO75">
        <f t="shared" si="22"/>
        <v>3633866.2400311478</v>
      </c>
      <c r="AP75">
        <f t="shared" si="22"/>
        <v>3039478.7093313723</v>
      </c>
      <c r="AQ75">
        <f t="shared" si="22"/>
        <v>2440633.2721513701</v>
      </c>
      <c r="AR75">
        <f t="shared" si="22"/>
        <v>1837296.4941924969</v>
      </c>
      <c r="AS75">
        <f t="shared" si="22"/>
        <v>1229434.6903989366</v>
      </c>
      <c r="AT75">
        <f t="shared" si="22"/>
        <v>617013.92307692498</v>
      </c>
      <c r="AU75">
        <f t="shared" si="22"/>
        <v>0</v>
      </c>
    </row>
    <row r="76" spans="1:47">
      <c r="D76" s="11" t="s">
        <v>47</v>
      </c>
      <c r="E76" s="11">
        <v>15</v>
      </c>
      <c r="F76">
        <f t="shared" ref="F76:U101" si="23">$E76*F42</f>
        <v>0</v>
      </c>
      <c r="G76">
        <f t="shared" si="23"/>
        <v>1847482.1549921858</v>
      </c>
      <c r="H76">
        <f t="shared" si="23"/>
        <v>1861338.271154627</v>
      </c>
      <c r="I76">
        <f t="shared" si="23"/>
        <v>1875298.3081882866</v>
      </c>
      <c r="J76">
        <f t="shared" si="23"/>
        <v>1889363.0454996994</v>
      </c>
      <c r="K76">
        <f t="shared" si="23"/>
        <v>1903533.2683409469</v>
      </c>
      <c r="L76">
        <f t="shared" si="23"/>
        <v>1917809.767853504</v>
      </c>
      <c r="M76">
        <f t="shared" si="23"/>
        <v>1932193.3411124055</v>
      </c>
      <c r="N76">
        <f t="shared" si="23"/>
        <v>1946684.791170748</v>
      </c>
      <c r="O76">
        <f t="shared" si="23"/>
        <v>1961284.9271045288</v>
      </c>
      <c r="P76">
        <f t="shared" si="23"/>
        <v>1975994.5640578128</v>
      </c>
      <c r="Q76">
        <f t="shared" si="23"/>
        <v>1990814.5232882467</v>
      </c>
      <c r="R76">
        <f t="shared" si="23"/>
        <v>2005745.632212908</v>
      </c>
      <c r="S76">
        <f t="shared" si="23"/>
        <v>2020788.7244545051</v>
      </c>
      <c r="T76">
        <f t="shared" si="23"/>
        <v>2035944.6398879136</v>
      </c>
      <c r="U76">
        <f t="shared" si="23"/>
        <v>2051214.2246870729</v>
      </c>
      <c r="V76">
        <f t="shared" si="22"/>
        <v>2066598.3313722259</v>
      </c>
      <c r="W76">
        <f t="shared" si="22"/>
        <v>2082097.8188575178</v>
      </c>
      <c r="X76">
        <f t="shared" si="22"/>
        <v>2097713.5524989492</v>
      </c>
      <c r="Y76">
        <f t="shared" si="22"/>
        <v>2113446.4041426913</v>
      </c>
      <c r="Z76">
        <f t="shared" si="22"/>
        <v>2129297.2521737614</v>
      </c>
      <c r="AA76">
        <f t="shared" si="22"/>
        <v>2145266.9815650648</v>
      </c>
      <c r="AB76">
        <f t="shared" si="22"/>
        <v>2161356.4839268029</v>
      </c>
      <c r="AC76">
        <f t="shared" si="22"/>
        <v>2177566.657556253</v>
      </c>
      <c r="AD76">
        <f t="shared" si="22"/>
        <v>2193898.4074879256</v>
      </c>
      <c r="AE76">
        <f t="shared" si="22"/>
        <v>2210352.6455440847</v>
      </c>
      <c r="AF76">
        <f t="shared" si="22"/>
        <v>2226930.2903856658</v>
      </c>
      <c r="AG76">
        <f t="shared" si="22"/>
        <v>2243632.2675635577</v>
      </c>
      <c r="AH76">
        <f t="shared" si="22"/>
        <v>2260459.5095702852</v>
      </c>
      <c r="AI76">
        <f t="shared" si="22"/>
        <v>2277412.9558920618</v>
      </c>
      <c r="AJ76">
        <f t="shared" si="22"/>
        <v>2294493.5530612525</v>
      </c>
      <c r="AK76">
        <f t="shared" si="22"/>
        <v>2311702.2547092116</v>
      </c>
      <c r="AL76">
        <f t="shared" si="22"/>
        <v>2329040.0216195313</v>
      </c>
      <c r="AM76">
        <f t="shared" si="22"/>
        <v>2346507.8217816772</v>
      </c>
      <c r="AN76">
        <f t="shared" si="22"/>
        <v>2364106.6304450403</v>
      </c>
      <c r="AO76">
        <f t="shared" si="22"/>
        <v>2381837.4301733775</v>
      </c>
      <c r="AP76">
        <f t="shared" si="22"/>
        <v>2399701.2108996781</v>
      </c>
      <c r="AQ76">
        <f t="shared" si="22"/>
        <v>2417698.9699814254</v>
      </c>
      <c r="AR76">
        <f t="shared" si="22"/>
        <v>2435831.7122562863</v>
      </c>
      <c r="AS76">
        <f t="shared" si="22"/>
        <v>2454100.4500982086</v>
      </c>
      <c r="AT76">
        <f t="shared" si="22"/>
        <v>2472506.2034739451</v>
      </c>
      <c r="AU76">
        <f t="shared" si="22"/>
        <v>2491050</v>
      </c>
    </row>
    <row r="77" spans="1:47">
      <c r="D77" t="s">
        <v>8</v>
      </c>
      <c r="E77">
        <v>397.3</v>
      </c>
      <c r="F77">
        <f t="shared" si="23"/>
        <v>30531710.400000002</v>
      </c>
      <c r="G77">
        <f t="shared" si="22"/>
        <v>7887929.6146326521</v>
      </c>
      <c r="H77">
        <f t="shared" si="22"/>
        <v>7718101.2587424014</v>
      </c>
      <c r="I77">
        <f t="shared" si="22"/>
        <v>7546999.190182968</v>
      </c>
      <c r="J77">
        <f t="shared" si="22"/>
        <v>7374613.8561093351</v>
      </c>
      <c r="K77">
        <f t="shared" si="22"/>
        <v>7200935.6320301574</v>
      </c>
      <c r="L77">
        <f t="shared" si="22"/>
        <v>7025954.821270383</v>
      </c>
      <c r="M77">
        <f t="shared" si="22"/>
        <v>6849661.6544299079</v>
      </c>
      <c r="N77">
        <f t="shared" si="22"/>
        <v>6672046.2888381388</v>
      </c>
      <c r="O77">
        <f t="shared" si="22"/>
        <v>6493098.808004424</v>
      </c>
      <c r="P77">
        <f t="shared" si="22"/>
        <v>6312809.2210644567</v>
      </c>
      <c r="Q77">
        <f t="shared" si="22"/>
        <v>6131167.4622224392</v>
      </c>
      <c r="R77">
        <f t="shared" si="22"/>
        <v>5948163.3901891084</v>
      </c>
      <c r="S77">
        <f t="shared" si="22"/>
        <v>5763786.7876155265</v>
      </c>
      <c r="T77">
        <f t="shared" si="22"/>
        <v>5578027.3605226455</v>
      </c>
      <c r="U77">
        <f t="shared" si="22"/>
        <v>5390874.7377265627</v>
      </c>
      <c r="V77">
        <f t="shared" si="22"/>
        <v>5202318.4702595156</v>
      </c>
      <c r="W77">
        <f t="shared" si="22"/>
        <v>5012348.0307864584</v>
      </c>
      <c r="X77">
        <f t="shared" si="22"/>
        <v>4820952.8130173543</v>
      </c>
      <c r="Y77">
        <f t="shared" si="22"/>
        <v>4628122.1311149895</v>
      </c>
      <c r="Z77">
        <f t="shared" si="22"/>
        <v>4433845.21909835</v>
      </c>
      <c r="AA77">
        <f t="shared" si="22"/>
        <v>4238111.2302415874</v>
      </c>
      <c r="AB77">
        <f t="shared" si="22"/>
        <v>4040909.2364684003</v>
      </c>
      <c r="AC77">
        <f t="shared" si="22"/>
        <v>3842228.2277419171</v>
      </c>
      <c r="AD77">
        <f t="shared" si="22"/>
        <v>3642057.1114499802</v>
      </c>
      <c r="AE77">
        <f t="shared" si="22"/>
        <v>3440384.7117858543</v>
      </c>
      <c r="AF77">
        <f t="shared" si="22"/>
        <v>3237199.7691242434</v>
      </c>
      <c r="AG77">
        <f t="shared" si="22"/>
        <v>3032490.9393926775</v>
      </c>
      <c r="AH77">
        <f t="shared" si="22"/>
        <v>2826246.793438118</v>
      </c>
      <c r="AI77">
        <f t="shared" si="22"/>
        <v>2618455.8163889106</v>
      </c>
      <c r="AJ77">
        <f t="shared" si="22"/>
        <v>2409106.4070118205</v>
      </c>
      <c r="AK77">
        <f t="shared" si="22"/>
        <v>2198186.8770644167</v>
      </c>
      <c r="AL77">
        <f t="shared" si="22"/>
        <v>1985685.4506423969</v>
      </c>
      <c r="AM77">
        <f t="shared" si="22"/>
        <v>1771590.2635222173</v>
      </c>
      <c r="AN77">
        <f t="shared" si="22"/>
        <v>1555889.362498631</v>
      </c>
      <c r="AO77">
        <f t="shared" si="22"/>
        <v>1338570.7047173753</v>
      </c>
      <c r="AP77">
        <f t="shared" si="22"/>
        <v>1119622.1570027559</v>
      </c>
      <c r="AQ77">
        <f t="shared" si="22"/>
        <v>899031.49518027226</v>
      </c>
      <c r="AR77">
        <f t="shared" si="22"/>
        <v>676786.40339412552</v>
      </c>
      <c r="AS77">
        <f t="shared" si="22"/>
        <v>452874.47341958177</v>
      </c>
      <c r="AT77">
        <f t="shared" si="22"/>
        <v>227283.20397022963</v>
      </c>
      <c r="AU77">
        <f t="shared" si="22"/>
        <v>0</v>
      </c>
    </row>
    <row r="78" spans="1:47">
      <c r="D78" s="11" t="s">
        <v>46</v>
      </c>
      <c r="E78" s="11">
        <v>15</v>
      </c>
      <c r="F78">
        <f t="shared" si="23"/>
        <v>0</v>
      </c>
      <c r="G78">
        <f t="shared" si="22"/>
        <v>854912.43841054675</v>
      </c>
      <c r="H78">
        <f t="shared" si="22"/>
        <v>861324.28169862565</v>
      </c>
      <c r="I78">
        <f t="shared" si="22"/>
        <v>867784.21381136542</v>
      </c>
      <c r="J78">
        <f t="shared" si="22"/>
        <v>874292.59541495086</v>
      </c>
      <c r="K78">
        <f t="shared" si="22"/>
        <v>880849.78988056292</v>
      </c>
      <c r="L78">
        <f t="shared" si="22"/>
        <v>887456.1633046671</v>
      </c>
      <c r="M78">
        <f t="shared" si="22"/>
        <v>894112.08452945226</v>
      </c>
      <c r="N78">
        <f t="shared" si="22"/>
        <v>900817.92516342294</v>
      </c>
      <c r="O78">
        <f t="shared" si="22"/>
        <v>907574.0596021486</v>
      </c>
      <c r="P78">
        <f t="shared" si="22"/>
        <v>914380.86504916474</v>
      </c>
      <c r="Q78">
        <f t="shared" si="22"/>
        <v>921238.72153703356</v>
      </c>
      <c r="R78">
        <f t="shared" si="22"/>
        <v>928148.01194856118</v>
      </c>
      <c r="S78">
        <f t="shared" si="22"/>
        <v>935109.12203817547</v>
      </c>
      <c r="T78">
        <f t="shared" si="22"/>
        <v>942122.44045346172</v>
      </c>
      <c r="U78">
        <f t="shared" si="22"/>
        <v>949188.3587568627</v>
      </c>
      <c r="V78">
        <f t="shared" si="22"/>
        <v>956307.2714475391</v>
      </c>
      <c r="W78">
        <f t="shared" si="22"/>
        <v>963479.57598339568</v>
      </c>
      <c r="X78">
        <f t="shared" si="22"/>
        <v>970705.67280327133</v>
      </c>
      <c r="Y78">
        <f t="shared" si="22"/>
        <v>977985.96534929564</v>
      </c>
      <c r="Z78">
        <f t="shared" si="22"/>
        <v>985320.86008941545</v>
      </c>
      <c r="AA78">
        <f t="shared" si="22"/>
        <v>992710.76654008601</v>
      </c>
      <c r="AB78">
        <f t="shared" si="22"/>
        <v>1000156.0972891366</v>
      </c>
      <c r="AC78">
        <f t="shared" si="22"/>
        <v>1007657.2680188051</v>
      </c>
      <c r="AD78">
        <f t="shared" si="22"/>
        <v>1015214.6975289461</v>
      </c>
      <c r="AE78">
        <f t="shared" si="22"/>
        <v>1022828.8077604133</v>
      </c>
      <c r="AF78">
        <f t="shared" si="22"/>
        <v>1030500.0238186165</v>
      </c>
      <c r="AG78">
        <f t="shared" si="22"/>
        <v>1038228.7739972561</v>
      </c>
      <c r="AH78">
        <f t="shared" si="22"/>
        <v>1046015.4898022357</v>
      </c>
      <c r="AI78">
        <f t="shared" si="22"/>
        <v>1053860.6059757522</v>
      </c>
      <c r="AJ78">
        <f t="shared" si="22"/>
        <v>1061764.5605205705</v>
      </c>
      <c r="AK78">
        <f t="shared" si="22"/>
        <v>1069727.7947244747</v>
      </c>
      <c r="AL78">
        <f t="shared" si="22"/>
        <v>1077750.7531849083</v>
      </c>
      <c r="AM78">
        <f t="shared" si="22"/>
        <v>1085833.8838337949</v>
      </c>
      <c r="AN78">
        <f t="shared" si="22"/>
        <v>1093977.6379625485</v>
      </c>
      <c r="AO78">
        <f t="shared" si="22"/>
        <v>1102182.4702472675</v>
      </c>
      <c r="AP78">
        <f t="shared" si="22"/>
        <v>1110448.8387741221</v>
      </c>
      <c r="AQ78">
        <f t="shared" si="22"/>
        <v>1118777.2050649282</v>
      </c>
      <c r="AR78">
        <f t="shared" si="22"/>
        <v>1127168.0341029149</v>
      </c>
      <c r="AS78">
        <f t="shared" si="22"/>
        <v>1135621.7943586868</v>
      </c>
      <c r="AT78">
        <f t="shared" si="22"/>
        <v>1144138.9578163768</v>
      </c>
      <c r="AU78">
        <f t="shared" si="22"/>
        <v>1152720</v>
      </c>
    </row>
    <row r="79" spans="1:47">
      <c r="D79" t="s">
        <v>9</v>
      </c>
      <c r="E79">
        <v>359.6</v>
      </c>
      <c r="F79">
        <f t="shared" si="23"/>
        <v>33352900.000000004</v>
      </c>
      <c r="G79">
        <f t="shared" si="22"/>
        <v>8616789.6982240919</v>
      </c>
      <c r="H79">
        <f t="shared" si="22"/>
        <v>8431268.8709607758</v>
      </c>
      <c r="I79">
        <f t="shared" si="22"/>
        <v>8244356.6374929827</v>
      </c>
      <c r="J79">
        <f t="shared" si="22"/>
        <v>8056042.5622741738</v>
      </c>
      <c r="K79">
        <f t="shared" si="22"/>
        <v>7866316.1314912327</v>
      </c>
      <c r="L79">
        <f t="shared" si="22"/>
        <v>7675166.7524774168</v>
      </c>
      <c r="M79">
        <f t="shared" si="22"/>
        <v>7482583.7531209942</v>
      </c>
      <c r="N79">
        <f t="shared" si="22"/>
        <v>7288556.3812694065</v>
      </c>
      <c r="O79">
        <f t="shared" si="22"/>
        <v>7093073.8041289272</v>
      </c>
      <c r="P79">
        <f t="shared" si="22"/>
        <v>6896125.1076598968</v>
      </c>
      <c r="Q79">
        <f t="shared" si="22"/>
        <v>6697699.2959673414</v>
      </c>
      <c r="R79">
        <f t="shared" si="22"/>
        <v>6497785.2906871019</v>
      </c>
      <c r="S79">
        <f t="shared" si="22"/>
        <v>6296371.9303672556</v>
      </c>
      <c r="T79">
        <f t="shared" si="22"/>
        <v>6093447.969845009</v>
      </c>
      <c r="U79">
        <f t="shared" si="22"/>
        <v>5889002.0796188433</v>
      </c>
      <c r="V79">
        <f t="shared" si="22"/>
        <v>5683022.8452159902</v>
      </c>
      <c r="W79">
        <f t="shared" si="22"/>
        <v>5475498.7665551053</v>
      </c>
      <c r="X79">
        <f t="shared" si="22"/>
        <v>5266418.2573042652</v>
      </c>
      <c r="Y79">
        <f t="shared" si="22"/>
        <v>5055769.644234051</v>
      </c>
      <c r="Z79">
        <f t="shared" si="22"/>
        <v>4843541.1665658113</v>
      </c>
      <c r="AA79">
        <f t="shared" si="22"/>
        <v>4629720.9753150493</v>
      </c>
      <c r="AB79">
        <f t="shared" si="22"/>
        <v>4414297.1326299105</v>
      </c>
      <c r="AC79">
        <f t="shared" si="22"/>
        <v>4197257.6111246441</v>
      </c>
      <c r="AD79">
        <f t="shared" si="22"/>
        <v>3978590.2932080752</v>
      </c>
      <c r="AE79">
        <f t="shared" si="22"/>
        <v>3758282.9704071325</v>
      </c>
      <c r="AF79">
        <f t="shared" si="22"/>
        <v>3536323.3426851858</v>
      </c>
      <c r="AG79">
        <f t="shared" si="22"/>
        <v>3312699.0177553259</v>
      </c>
      <c r="AH79">
        <f t="shared" si="22"/>
        <v>3087397.5103884898</v>
      </c>
      <c r="AI79">
        <f t="shared" si="22"/>
        <v>2860406.2417164063</v>
      </c>
      <c r="AJ79">
        <f t="shared" si="22"/>
        <v>2631712.5385292722</v>
      </c>
      <c r="AK79">
        <f t="shared" si="22"/>
        <v>2401303.6325682467</v>
      </c>
      <c r="AL79">
        <f t="shared" si="22"/>
        <v>2169166.6598125105</v>
      </c>
      <c r="AM79">
        <f t="shared" si="22"/>
        <v>1935288.6597611059</v>
      </c>
      <c r="AN79">
        <f t="shared" si="22"/>
        <v>1699656.5747093109</v>
      </c>
      <c r="AO79">
        <f t="shared" si="22"/>
        <v>1462257.249019631</v>
      </c>
      <c r="AP79">
        <f t="shared" si="22"/>
        <v>1223077.4283872782</v>
      </c>
      <c r="AQ79">
        <f t="shared" si="22"/>
        <v>982103.75910018582</v>
      </c>
      <c r="AR79">
        <f t="shared" si="22"/>
        <v>739322.78729343368</v>
      </c>
      <c r="AS79">
        <f t="shared" si="22"/>
        <v>494720.95819813362</v>
      </c>
      <c r="AT79">
        <f t="shared" si="22"/>
        <v>248284.61538461997</v>
      </c>
      <c r="AU79">
        <f t="shared" si="22"/>
        <v>0</v>
      </c>
    </row>
    <row r="80" spans="1:47">
      <c r="D80" s="11" t="s">
        <v>45</v>
      </c>
      <c r="E80" s="11">
        <v>15</v>
      </c>
      <c r="F80">
        <f t="shared" si="23"/>
        <v>0</v>
      </c>
      <c r="G80">
        <f t="shared" si="22"/>
        <v>1031817.7267147904</v>
      </c>
      <c r="H80">
        <f t="shared" si="22"/>
        <v>1039556.3596651512</v>
      </c>
      <c r="I80">
        <f t="shared" si="22"/>
        <v>1047353.0323626398</v>
      </c>
      <c r="J80">
        <f t="shared" si="22"/>
        <v>1055208.1801053598</v>
      </c>
      <c r="K80">
        <f t="shared" si="22"/>
        <v>1063122.2414561498</v>
      </c>
      <c r="L80">
        <f t="shared" si="22"/>
        <v>1071095.658267071</v>
      </c>
      <c r="M80">
        <f t="shared" si="22"/>
        <v>1079128.8757040743</v>
      </c>
      <c r="N80">
        <f t="shared" si="22"/>
        <v>1087222.3422718546</v>
      </c>
      <c r="O80">
        <f t="shared" si="22"/>
        <v>1095376.5098388935</v>
      </c>
      <c r="P80">
        <f t="shared" si="22"/>
        <v>1103591.833662685</v>
      </c>
      <c r="Q80">
        <f t="shared" si="22"/>
        <v>1111868.7724151553</v>
      </c>
      <c r="R80">
        <f t="shared" si="22"/>
        <v>1120207.7882082688</v>
      </c>
      <c r="S80">
        <f t="shared" si="22"/>
        <v>1128609.3466198309</v>
      </c>
      <c r="T80">
        <f t="shared" si="22"/>
        <v>1137073.9167194795</v>
      </c>
      <c r="U80">
        <f t="shared" si="22"/>
        <v>1145601.9710948758</v>
      </c>
      <c r="V80">
        <f t="shared" si="22"/>
        <v>1154193.9858780871</v>
      </c>
      <c r="W80">
        <f t="shared" si="22"/>
        <v>1162850.440772173</v>
      </c>
      <c r="X80">
        <f t="shared" si="22"/>
        <v>1171571.8190779644</v>
      </c>
      <c r="Y80">
        <f t="shared" si="22"/>
        <v>1180358.6077210491</v>
      </c>
      <c r="Z80">
        <f t="shared" si="22"/>
        <v>1189211.2972789567</v>
      </c>
      <c r="AA80">
        <f t="shared" si="22"/>
        <v>1198130.3820085491</v>
      </c>
      <c r="AB80">
        <f t="shared" si="22"/>
        <v>1207116.3598736133</v>
      </c>
      <c r="AC80">
        <f t="shared" si="22"/>
        <v>1216169.732572665</v>
      </c>
      <c r="AD80">
        <f t="shared" si="22"/>
        <v>1225291.0055669602</v>
      </c>
      <c r="AE80">
        <f t="shared" si="22"/>
        <v>1234480.6881087124</v>
      </c>
      <c r="AF80">
        <f t="shared" si="22"/>
        <v>1243739.2932695278</v>
      </c>
      <c r="AG80">
        <f t="shared" si="22"/>
        <v>1253067.3379690493</v>
      </c>
      <c r="AH80">
        <f t="shared" si="22"/>
        <v>1262465.3430038171</v>
      </c>
      <c r="AI80">
        <f t="shared" si="22"/>
        <v>1271933.8330763457</v>
      </c>
      <c r="AJ80">
        <f t="shared" si="22"/>
        <v>1281473.3368244185</v>
      </c>
      <c r="AK80">
        <f t="shared" si="22"/>
        <v>1291084.3868506015</v>
      </c>
      <c r="AL80">
        <f t="shared" si="22"/>
        <v>1300767.5197519809</v>
      </c>
      <c r="AM80">
        <f t="shared" si="22"/>
        <v>1310523.2761501207</v>
      </c>
      <c r="AN80">
        <f t="shared" si="22"/>
        <v>1320352.2007212467</v>
      </c>
      <c r="AO80">
        <f t="shared" si="22"/>
        <v>1330254.8422266562</v>
      </c>
      <c r="AP80">
        <f t="shared" si="22"/>
        <v>1340231.753543356</v>
      </c>
      <c r="AQ80">
        <f t="shared" si="22"/>
        <v>1350283.4916949312</v>
      </c>
      <c r="AR80">
        <f t="shared" si="22"/>
        <v>1360410.6178826431</v>
      </c>
      <c r="AS80">
        <f t="shared" si="22"/>
        <v>1370613.6975167631</v>
      </c>
      <c r="AT80">
        <f t="shared" si="22"/>
        <v>1380893.3002481388</v>
      </c>
      <c r="AU80">
        <f t="shared" si="22"/>
        <v>1391250</v>
      </c>
    </row>
    <row r="81" spans="3:47">
      <c r="C81" t="s">
        <v>0</v>
      </c>
      <c r="D81" t="s">
        <v>10</v>
      </c>
      <c r="E81">
        <v>210.5</v>
      </c>
      <c r="F81">
        <f t="shared" si="23"/>
        <v>11216071.5</v>
      </c>
      <c r="G81">
        <f t="shared" si="22"/>
        <v>11216071.5</v>
      </c>
      <c r="H81">
        <f t="shared" si="22"/>
        <v>11216071.5</v>
      </c>
      <c r="I81">
        <f t="shared" si="22"/>
        <v>11216071.5</v>
      </c>
      <c r="J81">
        <f t="shared" si="22"/>
        <v>11216071.5</v>
      </c>
      <c r="K81">
        <f t="shared" si="22"/>
        <v>11216071.5</v>
      </c>
      <c r="L81">
        <f t="shared" si="22"/>
        <v>11216071.5</v>
      </c>
      <c r="M81">
        <f t="shared" si="22"/>
        <v>11216071.5</v>
      </c>
      <c r="N81">
        <f t="shared" si="22"/>
        <v>11216071.5</v>
      </c>
      <c r="O81">
        <f t="shared" si="22"/>
        <v>11216071.5</v>
      </c>
      <c r="P81">
        <f t="shared" si="22"/>
        <v>11216071.5</v>
      </c>
      <c r="Q81">
        <f t="shared" si="22"/>
        <v>11216071.5</v>
      </c>
      <c r="R81">
        <f t="shared" si="22"/>
        <v>11216071.5</v>
      </c>
      <c r="S81">
        <f t="shared" si="22"/>
        <v>11216071.5</v>
      </c>
      <c r="T81">
        <f t="shared" si="22"/>
        <v>11216071.5</v>
      </c>
      <c r="U81">
        <f t="shared" si="22"/>
        <v>11216071.5</v>
      </c>
      <c r="V81">
        <f t="shared" si="22"/>
        <v>11216071.5</v>
      </c>
      <c r="W81">
        <f t="shared" si="22"/>
        <v>11216071.5</v>
      </c>
      <c r="X81">
        <f t="shared" si="22"/>
        <v>11216071.5</v>
      </c>
      <c r="Y81">
        <f t="shared" si="22"/>
        <v>11216071.5</v>
      </c>
      <c r="Z81">
        <f t="shared" si="22"/>
        <v>11216071.5</v>
      </c>
      <c r="AA81">
        <f t="shared" si="22"/>
        <v>11216071.5</v>
      </c>
      <c r="AB81">
        <f t="shared" si="22"/>
        <v>11216071.5</v>
      </c>
      <c r="AC81">
        <f t="shared" si="22"/>
        <v>11216071.5</v>
      </c>
      <c r="AD81">
        <f t="shared" si="22"/>
        <v>11216071.5</v>
      </c>
      <c r="AE81">
        <f t="shared" ref="G81:AU87" si="24">$E81*AE47</f>
        <v>11216071.5</v>
      </c>
      <c r="AF81">
        <f t="shared" si="24"/>
        <v>11216071.5</v>
      </c>
      <c r="AG81">
        <f t="shared" si="24"/>
        <v>11216071.5</v>
      </c>
      <c r="AH81">
        <f t="shared" si="24"/>
        <v>11216071.5</v>
      </c>
      <c r="AI81">
        <f t="shared" si="24"/>
        <v>11216071.5</v>
      </c>
      <c r="AJ81">
        <f t="shared" si="24"/>
        <v>11216071.5</v>
      </c>
      <c r="AK81">
        <f t="shared" si="24"/>
        <v>11216071.5</v>
      </c>
      <c r="AL81">
        <f t="shared" si="24"/>
        <v>11216071.5</v>
      </c>
      <c r="AM81">
        <f t="shared" si="24"/>
        <v>11216071.5</v>
      </c>
      <c r="AN81">
        <f t="shared" si="24"/>
        <v>11216071.5</v>
      </c>
      <c r="AO81">
        <f t="shared" si="24"/>
        <v>11216071.5</v>
      </c>
      <c r="AP81">
        <f t="shared" si="24"/>
        <v>11216071.5</v>
      </c>
      <c r="AQ81">
        <f t="shared" si="24"/>
        <v>11216071.5</v>
      </c>
      <c r="AR81">
        <f t="shared" si="24"/>
        <v>11216071.5</v>
      </c>
      <c r="AS81">
        <f t="shared" si="24"/>
        <v>11216071.5</v>
      </c>
      <c r="AT81">
        <f t="shared" si="24"/>
        <v>11216071.5</v>
      </c>
      <c r="AU81">
        <f t="shared" si="24"/>
        <v>11216071.5</v>
      </c>
    </row>
    <row r="82" spans="3:47">
      <c r="D82" t="s">
        <v>11</v>
      </c>
      <c r="E82">
        <v>179.3</v>
      </c>
      <c r="F82">
        <f t="shared" si="23"/>
        <v>3592634.1</v>
      </c>
      <c r="G82">
        <f t="shared" si="24"/>
        <v>4035063.1255000001</v>
      </c>
      <c r="H82">
        <f t="shared" si="24"/>
        <v>4480810.3686912507</v>
      </c>
      <c r="I82">
        <f t="shared" si="24"/>
        <v>4929900.7162064342</v>
      </c>
      <c r="J82">
        <f t="shared" si="24"/>
        <v>5382359.2413279824</v>
      </c>
      <c r="K82">
        <f t="shared" si="24"/>
        <v>5838211.2053879425</v>
      </c>
      <c r="L82">
        <f t="shared" si="24"/>
        <v>6297482.0591783533</v>
      </c>
      <c r="M82">
        <f t="shared" si="24"/>
        <v>6760197.4443721902</v>
      </c>
      <c r="N82">
        <f t="shared" si="24"/>
        <v>7226383.1949549811</v>
      </c>
      <c r="O82">
        <f t="shared" si="24"/>
        <v>7696065.3386671441</v>
      </c>
      <c r="P82">
        <f t="shared" si="24"/>
        <v>8169270.0984571483</v>
      </c>
      <c r="Q82">
        <f t="shared" si="24"/>
        <v>8169270.0984571483</v>
      </c>
      <c r="R82">
        <f t="shared" si="24"/>
        <v>8169270.0984571483</v>
      </c>
      <c r="S82">
        <f t="shared" si="24"/>
        <v>8169270.0984571483</v>
      </c>
      <c r="T82">
        <f t="shared" si="24"/>
        <v>8169270.0984571483</v>
      </c>
      <c r="U82">
        <f t="shared" si="24"/>
        <v>8169270.0984571483</v>
      </c>
      <c r="V82">
        <f t="shared" si="24"/>
        <v>8169270.0984571483</v>
      </c>
      <c r="W82">
        <f t="shared" si="24"/>
        <v>8169270.0984571483</v>
      </c>
      <c r="X82">
        <f t="shared" si="24"/>
        <v>8169270.0984571483</v>
      </c>
      <c r="Y82">
        <f t="shared" si="24"/>
        <v>8169270.0984571483</v>
      </c>
      <c r="Z82">
        <f t="shared" si="24"/>
        <v>8169270.0984571483</v>
      </c>
      <c r="AA82">
        <f t="shared" si="24"/>
        <v>8169270.0984571483</v>
      </c>
      <c r="AB82">
        <f t="shared" si="24"/>
        <v>8169270.0984571483</v>
      </c>
      <c r="AC82">
        <f t="shared" si="24"/>
        <v>8169270.0984571483</v>
      </c>
      <c r="AD82">
        <f t="shared" si="24"/>
        <v>8169270.0984571483</v>
      </c>
      <c r="AE82">
        <f t="shared" si="24"/>
        <v>8169270.0984571483</v>
      </c>
      <c r="AF82">
        <f t="shared" si="24"/>
        <v>8169270.0984571483</v>
      </c>
      <c r="AG82">
        <f t="shared" si="24"/>
        <v>8169270.0984571483</v>
      </c>
      <c r="AH82">
        <f t="shared" si="24"/>
        <v>8169270.0984571483</v>
      </c>
      <c r="AI82">
        <f t="shared" si="24"/>
        <v>8169270.0984571483</v>
      </c>
      <c r="AJ82">
        <f t="shared" si="24"/>
        <v>8169270.0984571483</v>
      </c>
      <c r="AK82">
        <f t="shared" si="24"/>
        <v>8169270.0984571483</v>
      </c>
      <c r="AL82">
        <f t="shared" si="24"/>
        <v>8169270.0984571483</v>
      </c>
      <c r="AM82">
        <f t="shared" si="24"/>
        <v>8169270.0984571483</v>
      </c>
      <c r="AN82">
        <f t="shared" si="24"/>
        <v>8169270.0984571483</v>
      </c>
      <c r="AO82">
        <f t="shared" si="24"/>
        <v>8169270.0984571483</v>
      </c>
      <c r="AP82">
        <f t="shared" si="24"/>
        <v>8169270.0984571483</v>
      </c>
      <c r="AQ82">
        <f t="shared" si="24"/>
        <v>8169270.0984571483</v>
      </c>
      <c r="AR82">
        <f t="shared" si="24"/>
        <v>8169270.0984571483</v>
      </c>
      <c r="AS82">
        <f t="shared" si="24"/>
        <v>8169270.0984571483</v>
      </c>
      <c r="AT82">
        <f t="shared" si="24"/>
        <v>8169270.0984571483</v>
      </c>
      <c r="AU82">
        <f t="shared" si="24"/>
        <v>8169270.0984571483</v>
      </c>
    </row>
    <row r="83" spans="3:47">
      <c r="D83" t="s">
        <v>12</v>
      </c>
      <c r="E83">
        <v>15</v>
      </c>
      <c r="F83">
        <f t="shared" si="23"/>
        <v>0</v>
      </c>
      <c r="G83">
        <f t="shared" si="24"/>
        <v>0</v>
      </c>
      <c r="H83">
        <f t="shared" si="24"/>
        <v>0</v>
      </c>
      <c r="I83">
        <f t="shared" si="24"/>
        <v>0</v>
      </c>
      <c r="J83">
        <f t="shared" si="24"/>
        <v>0</v>
      </c>
      <c r="K83">
        <f t="shared" si="24"/>
        <v>0</v>
      </c>
      <c r="L83">
        <f t="shared" si="24"/>
        <v>0</v>
      </c>
      <c r="M83">
        <f t="shared" si="24"/>
        <v>0</v>
      </c>
      <c r="N83">
        <f t="shared" si="24"/>
        <v>0</v>
      </c>
      <c r="O83">
        <f t="shared" si="24"/>
        <v>0</v>
      </c>
      <c r="P83">
        <f t="shared" si="24"/>
        <v>0</v>
      </c>
      <c r="Q83">
        <f t="shared" si="24"/>
        <v>39884.589695072107</v>
      </c>
      <c r="R83">
        <f t="shared" si="24"/>
        <v>80068.313812857261</v>
      </c>
      <c r="S83">
        <f t="shared" si="24"/>
        <v>120553.41586152579</v>
      </c>
      <c r="T83">
        <f t="shared" si="24"/>
        <v>161342.15617555933</v>
      </c>
      <c r="U83">
        <f t="shared" si="24"/>
        <v>202436.81204194811</v>
      </c>
      <c r="V83">
        <f t="shared" si="24"/>
        <v>243839.67782733485</v>
      </c>
      <c r="W83">
        <f t="shared" si="24"/>
        <v>285553.06510611193</v>
      </c>
      <c r="X83">
        <f t="shared" si="24"/>
        <v>327579.3027894799</v>
      </c>
      <c r="Y83">
        <f t="shared" si="24"/>
        <v>369920.7372554731</v>
      </c>
      <c r="Z83">
        <f t="shared" si="24"/>
        <v>412579.73247996124</v>
      </c>
      <c r="AA83">
        <f t="shared" si="24"/>
        <v>455558.67016863305</v>
      </c>
      <c r="AB83">
        <f t="shared" si="24"/>
        <v>498859.9498899699</v>
      </c>
      <c r="AC83">
        <f t="shared" si="24"/>
        <v>542485.98920921667</v>
      </c>
      <c r="AD83">
        <f t="shared" si="24"/>
        <v>586439.22382335796</v>
      </c>
      <c r="AE83">
        <f t="shared" si="24"/>
        <v>630722.10769710515</v>
      </c>
      <c r="AF83">
        <f t="shared" si="24"/>
        <v>675337.11319990549</v>
      </c>
      <c r="AG83">
        <f t="shared" si="24"/>
        <v>720286.73124397697</v>
      </c>
      <c r="AH83">
        <f t="shared" si="24"/>
        <v>765573.4714233788</v>
      </c>
      <c r="AI83">
        <f t="shared" si="24"/>
        <v>811199.86215412628</v>
      </c>
      <c r="AJ83">
        <f t="shared" si="24"/>
        <v>857168.45081535424</v>
      </c>
      <c r="AK83">
        <f t="shared" si="24"/>
        <v>903481.80389154155</v>
      </c>
      <c r="AL83">
        <f t="shared" si="24"/>
        <v>950142.50711580028</v>
      </c>
      <c r="AM83">
        <f t="shared" si="24"/>
        <v>997153.16561424092</v>
      </c>
      <c r="AN83">
        <f t="shared" si="24"/>
        <v>1044516.4040514199</v>
      </c>
      <c r="AO83">
        <f t="shared" si="24"/>
        <v>1092234.8667768778</v>
      </c>
      <c r="AP83">
        <f t="shared" si="24"/>
        <v>1140311.2179727764</v>
      </c>
      <c r="AQ83">
        <f t="shared" si="24"/>
        <v>1188748.1418026444</v>
      </c>
      <c r="AR83">
        <f t="shared" si="24"/>
        <v>1237548.3425612361</v>
      </c>
      <c r="AS83">
        <f t="shared" si="24"/>
        <v>1286714.5448255173</v>
      </c>
      <c r="AT83">
        <f t="shared" si="24"/>
        <v>1336249.4936067809</v>
      </c>
      <c r="AU83">
        <f t="shared" si="24"/>
        <v>1386155.9545039039</v>
      </c>
    </row>
    <row r="84" spans="3:47">
      <c r="D84" t="s">
        <v>7</v>
      </c>
      <c r="E84">
        <v>432.4</v>
      </c>
      <c r="F84">
        <f t="shared" si="23"/>
        <v>87556676</v>
      </c>
      <c r="G84">
        <f t="shared" si="24"/>
        <v>22620445.711393762</v>
      </c>
      <c r="H84">
        <f t="shared" si="24"/>
        <v>22133423.984229226</v>
      </c>
      <c r="I84">
        <f t="shared" si="24"/>
        <v>21642749.594110932</v>
      </c>
      <c r="J84">
        <f t="shared" si="24"/>
        <v>21148395.146066744</v>
      </c>
      <c r="K84">
        <f t="shared" si="24"/>
        <v>20650333.039662253</v>
      </c>
      <c r="L84">
        <f t="shared" si="24"/>
        <v>20148535.467459727</v>
      </c>
      <c r="M84">
        <f t="shared" si="24"/>
        <v>19642974.413465664</v>
      </c>
      <c r="N84">
        <f t="shared" si="24"/>
        <v>19133621.651566669</v>
      </c>
      <c r="O84">
        <f t="shared" si="24"/>
        <v>18620448.743953414</v>
      </c>
      <c r="P84">
        <f t="shared" si="24"/>
        <v>18103427.039533064</v>
      </c>
      <c r="Q84">
        <f t="shared" si="24"/>
        <v>17582527.67232956</v>
      </c>
      <c r="R84">
        <f t="shared" si="24"/>
        <v>17057721.559872042</v>
      </c>
      <c r="S84">
        <f t="shared" si="24"/>
        <v>16528979.401571082</v>
      </c>
      <c r="T84">
        <f t="shared" si="24"/>
        <v>15996271.677082863</v>
      </c>
      <c r="U84">
        <f t="shared" si="24"/>
        <v>15459568.644660994</v>
      </c>
      <c r="V84">
        <f t="shared" si="24"/>
        <v>14918840.339495961</v>
      </c>
      <c r="W84">
        <f t="shared" si="24"/>
        <v>14374056.572042154</v>
      </c>
      <c r="X84">
        <f t="shared" si="24"/>
        <v>13825186.926332474</v>
      </c>
      <c r="Y84">
        <f t="shared" si="24"/>
        <v>13272200.758279974</v>
      </c>
      <c r="Z84">
        <f t="shared" si="24"/>
        <v>12715067.19396708</v>
      </c>
      <c r="AA84">
        <f t="shared" si="24"/>
        <v>12153755.127921823</v>
      </c>
      <c r="AB84">
        <f t="shared" si="24"/>
        <v>11588233.221381236</v>
      </c>
      <c r="AC84">
        <f t="shared" si="24"/>
        <v>11018469.900541611</v>
      </c>
      <c r="AD84">
        <f t="shared" si="24"/>
        <v>10444433.354795665</v>
      </c>
      <c r="AE84">
        <f t="shared" si="24"/>
        <v>9866091.534956634</v>
      </c>
      <c r="AF84">
        <f t="shared" si="24"/>
        <v>9283412.1514687967</v>
      </c>
      <c r="AG84">
        <f t="shared" si="24"/>
        <v>8696362.6726048216</v>
      </c>
      <c r="AH84">
        <f t="shared" si="24"/>
        <v>8104910.3226493485</v>
      </c>
      <c r="AI84">
        <f t="shared" si="24"/>
        <v>7509022.0800692309</v>
      </c>
      <c r="AJ84">
        <f t="shared" si="24"/>
        <v>6908664.6756697325</v>
      </c>
      <c r="AK84">
        <f t="shared" si="24"/>
        <v>6303804.5907372814</v>
      </c>
      <c r="AL84">
        <f t="shared" si="24"/>
        <v>5694408.0551678017</v>
      </c>
      <c r="AM84">
        <f t="shared" si="24"/>
        <v>5080441.0455815578</v>
      </c>
      <c r="AN84">
        <f t="shared" si="24"/>
        <v>4461869.2834234238</v>
      </c>
      <c r="AO84">
        <f t="shared" si="24"/>
        <v>3838658.2330490947</v>
      </c>
      <c r="AP84">
        <f t="shared" si="24"/>
        <v>3210773.0997969671</v>
      </c>
      <c r="AQ84">
        <f t="shared" si="24"/>
        <v>2578178.8280454446</v>
      </c>
      <c r="AR84">
        <f t="shared" si="24"/>
        <v>1940840.0992557835</v>
      </c>
      <c r="AS84">
        <f t="shared" si="24"/>
        <v>1298721.3300001926</v>
      </c>
      <c r="AT84">
        <f t="shared" si="24"/>
        <v>651786.66997520463</v>
      </c>
      <c r="AU84">
        <f t="shared" si="24"/>
        <v>0</v>
      </c>
    </row>
    <row r="85" spans="3:47">
      <c r="D85" s="11" t="s">
        <v>47</v>
      </c>
      <c r="E85">
        <v>15</v>
      </c>
      <c r="F85">
        <f t="shared" si="23"/>
        <v>0</v>
      </c>
      <c r="G85">
        <f t="shared" si="24"/>
        <v>2252644.4364687642</v>
      </c>
      <c r="H85">
        <f t="shared" si="24"/>
        <v>2269539.2697422793</v>
      </c>
      <c r="I85">
        <f t="shared" si="24"/>
        <v>2286560.8142653471</v>
      </c>
      <c r="J85">
        <f t="shared" si="24"/>
        <v>2303710.0203723377</v>
      </c>
      <c r="K85">
        <f t="shared" si="24"/>
        <v>2320987.8455251302</v>
      </c>
      <c r="L85">
        <f t="shared" si="24"/>
        <v>2338395.2543665683</v>
      </c>
      <c r="M85">
        <f t="shared" si="24"/>
        <v>2355933.2187743178</v>
      </c>
      <c r="N85">
        <f t="shared" si="24"/>
        <v>2373602.7179151247</v>
      </c>
      <c r="O85">
        <f t="shared" si="24"/>
        <v>2391404.7382994886</v>
      </c>
      <c r="P85">
        <f t="shared" si="24"/>
        <v>2409340.2738367347</v>
      </c>
      <c r="Q85">
        <f t="shared" si="24"/>
        <v>2427410.3258905103</v>
      </c>
      <c r="R85">
        <f t="shared" si="24"/>
        <v>2445615.9033346884</v>
      </c>
      <c r="S85">
        <f t="shared" si="24"/>
        <v>2463958.0226096986</v>
      </c>
      <c r="T85">
        <f t="shared" si="24"/>
        <v>2482437.7077792715</v>
      </c>
      <c r="U85">
        <f t="shared" si="24"/>
        <v>2501055.9905876159</v>
      </c>
      <c r="V85">
        <f t="shared" si="24"/>
        <v>2519813.9105170225</v>
      </c>
      <c r="W85">
        <f t="shared" si="24"/>
        <v>2538712.5148459012</v>
      </c>
      <c r="X85">
        <f t="shared" si="24"/>
        <v>2557752.8587072454</v>
      </c>
      <c r="Y85">
        <f t="shared" si="24"/>
        <v>2576936.0051475493</v>
      </c>
      <c r="Z85">
        <f t="shared" si="24"/>
        <v>2596263.0251861559</v>
      </c>
      <c r="AA85">
        <f t="shared" si="24"/>
        <v>2615734.9978750525</v>
      </c>
      <c r="AB85">
        <f t="shared" si="24"/>
        <v>2635353.0103591154</v>
      </c>
      <c r="AC85">
        <f t="shared" si="24"/>
        <v>2655118.1579368082</v>
      </c>
      <c r="AD85">
        <f t="shared" si="24"/>
        <v>2675031.5441213343</v>
      </c>
      <c r="AE85">
        <f t="shared" si="24"/>
        <v>2695094.2807022445</v>
      </c>
      <c r="AF85">
        <f t="shared" si="24"/>
        <v>2715307.4878075118</v>
      </c>
      <c r="AG85">
        <f t="shared" si="24"/>
        <v>2735672.2939660675</v>
      </c>
      <c r="AH85">
        <f t="shared" si="24"/>
        <v>2756189.8361708135</v>
      </c>
      <c r="AI85">
        <f t="shared" si="24"/>
        <v>2776861.2599420943</v>
      </c>
      <c r="AJ85">
        <f t="shared" si="24"/>
        <v>2797687.7193916603</v>
      </c>
      <c r="AK85">
        <f t="shared" si="24"/>
        <v>2818670.3772870973</v>
      </c>
      <c r="AL85">
        <f t="shared" si="24"/>
        <v>2839810.4051167509</v>
      </c>
      <c r="AM85">
        <f t="shared" si="24"/>
        <v>2861108.9831551262</v>
      </c>
      <c r="AN85">
        <f t="shared" si="24"/>
        <v>2882567.3005287899</v>
      </c>
      <c r="AO85">
        <f t="shared" si="24"/>
        <v>2904186.5552827558</v>
      </c>
      <c r="AP85">
        <f t="shared" si="24"/>
        <v>2925967.9544473761</v>
      </c>
      <c r="AQ85">
        <f t="shared" si="24"/>
        <v>2947912.7141057318</v>
      </c>
      <c r="AR85">
        <f t="shared" si="24"/>
        <v>2970022.0594615247</v>
      </c>
      <c r="AS85">
        <f t="shared" si="24"/>
        <v>2992297.2249074862</v>
      </c>
      <c r="AT85">
        <f t="shared" si="24"/>
        <v>3014739.4540942921</v>
      </c>
      <c r="AU85">
        <f t="shared" si="24"/>
        <v>3037350</v>
      </c>
    </row>
    <row r="86" spans="3:47">
      <c r="D86" t="s">
        <v>8</v>
      </c>
      <c r="E86">
        <v>335.3</v>
      </c>
      <c r="F86">
        <f t="shared" si="23"/>
        <v>20416752.300000001</v>
      </c>
      <c r="G86">
        <f t="shared" si="24"/>
        <v>5274709.572176124</v>
      </c>
      <c r="H86">
        <f t="shared" si="24"/>
        <v>5161144.2517174482</v>
      </c>
      <c r="I86">
        <f t="shared" si="24"/>
        <v>5046727.1913553299</v>
      </c>
      <c r="J86">
        <f t="shared" si="24"/>
        <v>4931452.0030404888</v>
      </c>
      <c r="K86">
        <f t="shared" si="24"/>
        <v>4815312.2508132942</v>
      </c>
      <c r="L86">
        <f t="shared" si="24"/>
        <v>4698301.4504443947</v>
      </c>
      <c r="M86">
        <f t="shared" si="24"/>
        <v>4580413.0690727253</v>
      </c>
      <c r="N86">
        <f t="shared" si="24"/>
        <v>4461640.5248407759</v>
      </c>
      <c r="O86">
        <f t="shared" si="24"/>
        <v>4341977.1865270799</v>
      </c>
      <c r="P86">
        <f t="shared" si="24"/>
        <v>4221416.3731760317</v>
      </c>
      <c r="Q86">
        <f t="shared" si="24"/>
        <v>4099951.3537248517</v>
      </c>
      <c r="R86">
        <f t="shared" si="24"/>
        <v>3977575.3466277895</v>
      </c>
      <c r="S86">
        <f t="shared" si="24"/>
        <v>3854281.5194774996</v>
      </c>
      <c r="T86">
        <f t="shared" si="24"/>
        <v>3730062.98862358</v>
      </c>
      <c r="U86">
        <f t="shared" si="24"/>
        <v>3604912.8187882574</v>
      </c>
      <c r="V86">
        <f t="shared" si="24"/>
        <v>3478824.0226791701</v>
      </c>
      <c r="W86">
        <f t="shared" si="24"/>
        <v>3351789.560599261</v>
      </c>
      <c r="X86">
        <f t="shared" si="24"/>
        <v>3223802.3400537539</v>
      </c>
      <c r="Y86">
        <f t="shared" si="24"/>
        <v>3094855.2153541609</v>
      </c>
      <c r="Z86">
        <f t="shared" si="24"/>
        <v>2964940.9872193183</v>
      </c>
      <c r="AA86">
        <f t="shared" si="24"/>
        <v>2834052.4023734611</v>
      </c>
      <c r="AB86">
        <f t="shared" si="24"/>
        <v>2702182.1531412601</v>
      </c>
      <c r="AC86">
        <f t="shared" si="24"/>
        <v>2569322.8770398232</v>
      </c>
      <c r="AD86">
        <f t="shared" si="24"/>
        <v>2435467.1563676205</v>
      </c>
      <c r="AE86">
        <f t="shared" si="24"/>
        <v>2300607.5177903781</v>
      </c>
      <c r="AF86">
        <f t="shared" si="24"/>
        <v>2164736.4319238053</v>
      </c>
      <c r="AG86">
        <f t="shared" si="24"/>
        <v>2027846.3129132353</v>
      </c>
      <c r="AH86">
        <f t="shared" si="24"/>
        <v>1889929.518010081</v>
      </c>
      <c r="AI86">
        <f t="shared" si="24"/>
        <v>1750978.3471451581</v>
      </c>
      <c r="AJ86">
        <f t="shared" si="24"/>
        <v>1610985.0424987446</v>
      </c>
      <c r="AK86">
        <f t="shared" si="24"/>
        <v>1469941.7880674896</v>
      </c>
      <c r="AL86">
        <f t="shared" si="24"/>
        <v>1327840.7092279929</v>
      </c>
      <c r="AM86">
        <f t="shared" si="24"/>
        <v>1184673.8722972055</v>
      </c>
      <c r="AN86">
        <f t="shared" si="24"/>
        <v>1040433.2840894321</v>
      </c>
      <c r="AO86">
        <f t="shared" si="24"/>
        <v>895110.89147010376</v>
      </c>
      <c r="AP86">
        <f t="shared" si="24"/>
        <v>748698.58090612967</v>
      </c>
      <c r="AQ86">
        <f t="shared" si="24"/>
        <v>601188.17801292706</v>
      </c>
      <c r="AR86">
        <f t="shared" si="24"/>
        <v>452571.44709802186</v>
      </c>
      <c r="AS86">
        <f t="shared" si="24"/>
        <v>302840.09070125752</v>
      </c>
      <c r="AT86">
        <f t="shared" si="24"/>
        <v>151985.74913151652</v>
      </c>
      <c r="AU86">
        <f t="shared" si="24"/>
        <v>0</v>
      </c>
    </row>
    <row r="87" spans="3:47">
      <c r="D87" s="11" t="s">
        <v>46</v>
      </c>
      <c r="E87">
        <v>15</v>
      </c>
      <c r="F87">
        <f t="shared" si="23"/>
        <v>0</v>
      </c>
      <c r="G87">
        <f t="shared" si="24"/>
        <v>677395.29053790076</v>
      </c>
      <c r="H87">
        <f t="shared" si="24"/>
        <v>682475.75521693495</v>
      </c>
      <c r="I87">
        <f t="shared" si="24"/>
        <v>687594.3233810619</v>
      </c>
      <c r="J87">
        <f t="shared" si="24"/>
        <v>692751.28080642014</v>
      </c>
      <c r="K87">
        <f t="shared" si="24"/>
        <v>697946.91541246814</v>
      </c>
      <c r="L87">
        <f t="shared" si="24"/>
        <v>703181.51727806171</v>
      </c>
      <c r="M87">
        <f t="shared" si="24"/>
        <v>708455.37865764729</v>
      </c>
      <c r="N87">
        <f t="shared" si="24"/>
        <v>713768.79399757937</v>
      </c>
      <c r="O87">
        <f t="shared" si="24"/>
        <v>719122.05995256128</v>
      </c>
      <c r="P87">
        <f t="shared" si="24"/>
        <v>724515.4754022056</v>
      </c>
      <c r="Q87">
        <f t="shared" si="24"/>
        <v>729949.34146772209</v>
      </c>
      <c r="R87">
        <f t="shared" si="24"/>
        <v>735423.96152873</v>
      </c>
      <c r="S87">
        <f t="shared" si="24"/>
        <v>740939.64124019537</v>
      </c>
      <c r="T87">
        <f t="shared" si="24"/>
        <v>746496.68854949682</v>
      </c>
      <c r="U87">
        <f t="shared" si="24"/>
        <v>752095.41371361807</v>
      </c>
      <c r="V87">
        <f t="shared" si="24"/>
        <v>757736.12931647012</v>
      </c>
      <c r="W87">
        <f t="shared" si="24"/>
        <v>763419.15028634388</v>
      </c>
      <c r="X87">
        <f t="shared" si="24"/>
        <v>769144.79391349154</v>
      </c>
      <c r="Y87">
        <f t="shared" si="24"/>
        <v>774913.37986784254</v>
      </c>
      <c r="Z87">
        <f t="shared" si="24"/>
        <v>780725.23021685123</v>
      </c>
      <c r="AA87">
        <f t="shared" si="24"/>
        <v>786580.66944347776</v>
      </c>
      <c r="AB87">
        <f t="shared" si="24"/>
        <v>792480.02446430386</v>
      </c>
      <c r="AC87">
        <f t="shared" si="24"/>
        <v>798423.62464778603</v>
      </c>
      <c r="AD87">
        <f t="shared" si="24"/>
        <v>804411.8018326445</v>
      </c>
      <c r="AE87">
        <f t="shared" si="24"/>
        <v>810444.89034638926</v>
      </c>
      <c r="AF87">
        <f t="shared" si="24"/>
        <v>816523.22702398722</v>
      </c>
      <c r="AG87">
        <f t="shared" si="24"/>
        <v>822647.15122666711</v>
      </c>
      <c r="AH87">
        <f t="shared" si="24"/>
        <v>828817.00486086728</v>
      </c>
      <c r="AI87">
        <f t="shared" si="24"/>
        <v>835033.13239732373</v>
      </c>
      <c r="AJ87">
        <f t="shared" si="24"/>
        <v>841295.88089030376</v>
      </c>
      <c r="AK87">
        <f t="shared" si="24"/>
        <v>847605.59999698075</v>
      </c>
      <c r="AL87">
        <f t="shared" si="24"/>
        <v>853962.64199695829</v>
      </c>
      <c r="AM87">
        <f t="shared" si="24"/>
        <v>860367.36181193532</v>
      </c>
      <c r="AN87">
        <f t="shared" ref="G87:AU95" si="25">$E87*AN53</f>
        <v>866820.11702552496</v>
      </c>
      <c r="AO87">
        <f t="shared" si="25"/>
        <v>873321.26790321642</v>
      </c>
      <c r="AP87">
        <f t="shared" si="25"/>
        <v>879871.17741249048</v>
      </c>
      <c r="AQ87">
        <f t="shared" si="25"/>
        <v>886470.21124308405</v>
      </c>
      <c r="AR87">
        <f t="shared" si="25"/>
        <v>893118.73782740731</v>
      </c>
      <c r="AS87">
        <f t="shared" si="25"/>
        <v>899817.1283611129</v>
      </c>
      <c r="AT87">
        <f t="shared" si="25"/>
        <v>906565.75682382123</v>
      </c>
      <c r="AU87">
        <f t="shared" si="25"/>
        <v>913365</v>
      </c>
    </row>
    <row r="88" spans="3:47">
      <c r="C88" t="s">
        <v>1</v>
      </c>
      <c r="D88" t="s">
        <v>9</v>
      </c>
      <c r="E88">
        <v>296.5</v>
      </c>
      <c r="F88">
        <f t="shared" si="23"/>
        <v>10570818</v>
      </c>
      <c r="G88">
        <f t="shared" si="25"/>
        <v>2730992.3768008724</v>
      </c>
      <c r="H88">
        <f t="shared" si="25"/>
        <v>2672193.6846268801</v>
      </c>
      <c r="I88">
        <f t="shared" si="25"/>
        <v>2612954.0022615814</v>
      </c>
      <c r="J88">
        <f t="shared" si="25"/>
        <v>2553270.0222785403</v>
      </c>
      <c r="K88">
        <f t="shared" si="25"/>
        <v>2493138.4124456313</v>
      </c>
      <c r="L88">
        <f t="shared" si="25"/>
        <v>2432555.8155389735</v>
      </c>
      <c r="M88">
        <f t="shared" si="25"/>
        <v>2371518.849155514</v>
      </c>
      <c r="N88">
        <f t="shared" si="25"/>
        <v>2310024.1055241828</v>
      </c>
      <c r="O88">
        <f t="shared" si="25"/>
        <v>2248068.1513156132</v>
      </c>
      <c r="P88">
        <f t="shared" si="25"/>
        <v>2185647.5274504805</v>
      </c>
      <c r="Q88">
        <f t="shared" si="25"/>
        <v>2122758.7489063586</v>
      </c>
      <c r="R88">
        <f t="shared" si="25"/>
        <v>2059398.3045231579</v>
      </c>
      <c r="S88">
        <f t="shared" si="25"/>
        <v>1995562.6568070808</v>
      </c>
      <c r="T88">
        <f t="shared" si="25"/>
        <v>1931248.2417331343</v>
      </c>
      <c r="U88">
        <f t="shared" si="25"/>
        <v>1866451.4685461323</v>
      </c>
      <c r="V88">
        <f t="shared" si="25"/>
        <v>1801168.7195602295</v>
      </c>
      <c r="W88">
        <f t="shared" si="25"/>
        <v>1735396.3499569295</v>
      </c>
      <c r="X88">
        <f t="shared" si="25"/>
        <v>1669130.687581606</v>
      </c>
      <c r="Y88">
        <f t="shared" si="25"/>
        <v>1602368.0327384686</v>
      </c>
      <c r="Z88">
        <f t="shared" si="25"/>
        <v>1535104.6579840078</v>
      </c>
      <c r="AA88">
        <f t="shared" si="25"/>
        <v>1467336.8079188871</v>
      </c>
      <c r="AB88">
        <f t="shared" si="25"/>
        <v>1399060.6989782795</v>
      </c>
      <c r="AC88">
        <f t="shared" si="25"/>
        <v>1330272.5192206176</v>
      </c>
      <c r="AD88">
        <f t="shared" si="25"/>
        <v>1260968.4281147718</v>
      </c>
      <c r="AE88">
        <f t="shared" si="25"/>
        <v>1191144.5563256326</v>
      </c>
      <c r="AF88">
        <f t="shared" si="25"/>
        <v>1120797.005498074</v>
      </c>
      <c r="AG88">
        <f t="shared" si="25"/>
        <v>1049921.8480393107</v>
      </c>
      <c r="AH88">
        <f t="shared" si="25"/>
        <v>978515.12689960387</v>
      </c>
      <c r="AI88">
        <f t="shared" si="25"/>
        <v>906572.85535135155</v>
      </c>
      <c r="AJ88">
        <f t="shared" si="25"/>
        <v>834091.01676648529</v>
      </c>
      <c r="AK88">
        <f t="shared" si="25"/>
        <v>761065.56439223501</v>
      </c>
      <c r="AL88">
        <f t="shared" si="25"/>
        <v>687492.42112517741</v>
      </c>
      <c r="AM88">
        <f t="shared" si="25"/>
        <v>613367.4792836163</v>
      </c>
      <c r="AN88">
        <f t="shared" si="25"/>
        <v>538686.60037824407</v>
      </c>
      <c r="AO88">
        <f t="shared" si="25"/>
        <v>463445.61488107935</v>
      </c>
      <c r="AP88">
        <f t="shared" si="25"/>
        <v>387640.32199268823</v>
      </c>
      <c r="AQ88">
        <f t="shared" si="25"/>
        <v>311266.48940763331</v>
      </c>
      <c r="AR88">
        <f t="shared" si="25"/>
        <v>234319.85307818904</v>
      </c>
      <c r="AS88">
        <f t="shared" si="25"/>
        <v>156796.11697627688</v>
      </c>
      <c r="AT88">
        <f t="shared" si="25"/>
        <v>78690.952853599214</v>
      </c>
      <c r="AU88">
        <f t="shared" si="25"/>
        <v>0</v>
      </c>
    </row>
    <row r="89" spans="3:47">
      <c r="D89" s="11" t="s">
        <v>45</v>
      </c>
      <c r="E89">
        <v>15</v>
      </c>
      <c r="F89">
        <f>$E89*F55</f>
        <v>0</v>
      </c>
      <c r="G89">
        <f t="shared" ref="G89:AU89" si="26">$E89*G55</f>
        <v>396618.49695779738</v>
      </c>
      <c r="H89">
        <f t="shared" si="26"/>
        <v>399593.13568498078</v>
      </c>
      <c r="I89">
        <f t="shared" si="26"/>
        <v>402590.08420261816</v>
      </c>
      <c r="J89">
        <f t="shared" si="26"/>
        <v>405609.50983413792</v>
      </c>
      <c r="K89">
        <f t="shared" si="26"/>
        <v>408651.58115789387</v>
      </c>
      <c r="L89">
        <f t="shared" si="26"/>
        <v>411716.46801657806</v>
      </c>
      <c r="M89">
        <f t="shared" si="26"/>
        <v>414804.34152670251</v>
      </c>
      <c r="N89">
        <f t="shared" si="26"/>
        <v>417915.37408815266</v>
      </c>
      <c r="O89">
        <f t="shared" si="26"/>
        <v>421049.73939381383</v>
      </c>
      <c r="P89">
        <f t="shared" si="26"/>
        <v>424207.61243926745</v>
      </c>
      <c r="Q89">
        <f t="shared" si="26"/>
        <v>427389.16953256197</v>
      </c>
      <c r="R89">
        <f t="shared" si="26"/>
        <v>430594.58830405609</v>
      </c>
      <c r="S89">
        <f t="shared" si="26"/>
        <v>433824.04771633656</v>
      </c>
      <c r="T89">
        <f t="shared" si="26"/>
        <v>437077.72807420907</v>
      </c>
      <c r="U89">
        <f t="shared" si="26"/>
        <v>440355.81103476568</v>
      </c>
      <c r="V89">
        <f t="shared" si="26"/>
        <v>443658.47961752635</v>
      </c>
      <c r="W89">
        <f t="shared" si="26"/>
        <v>446985.91821465787</v>
      </c>
      <c r="X89">
        <f t="shared" si="26"/>
        <v>450338.31260126783</v>
      </c>
      <c r="Y89">
        <f t="shared" si="26"/>
        <v>453715.84994577733</v>
      </c>
      <c r="Z89">
        <f t="shared" si="26"/>
        <v>457118.71882037062</v>
      </c>
      <c r="AA89">
        <f t="shared" si="26"/>
        <v>460547.10921152344</v>
      </c>
      <c r="AB89">
        <f t="shared" si="26"/>
        <v>464001.2125306098</v>
      </c>
      <c r="AC89">
        <f t="shared" si="26"/>
        <v>467481.22162458935</v>
      </c>
      <c r="AD89">
        <f t="shared" si="26"/>
        <v>470987.33078677376</v>
      </c>
      <c r="AE89">
        <f t="shared" si="26"/>
        <v>474519.73576767457</v>
      </c>
      <c r="AF89">
        <f t="shared" si="26"/>
        <v>478078.63378593221</v>
      </c>
      <c r="AG89">
        <f t="shared" si="26"/>
        <v>481664.22353932663</v>
      </c>
      <c r="AH89">
        <f t="shared" si="26"/>
        <v>485276.70521587163</v>
      </c>
      <c r="AI89">
        <f t="shared" si="26"/>
        <v>488916.28050499066</v>
      </c>
      <c r="AJ89">
        <f t="shared" si="26"/>
        <v>492583.15260877815</v>
      </c>
      <c r="AK89">
        <f t="shared" si="26"/>
        <v>496277.52625334391</v>
      </c>
      <c r="AL89">
        <f t="shared" si="26"/>
        <v>499999.607700244</v>
      </c>
      <c r="AM89">
        <f t="shared" si="26"/>
        <v>503749.60475799581</v>
      </c>
      <c r="AN89">
        <f t="shared" si="26"/>
        <v>507527.72679368075</v>
      </c>
      <c r="AO89">
        <f t="shared" si="26"/>
        <v>511334.18474463344</v>
      </c>
      <c r="AP89">
        <f t="shared" si="26"/>
        <v>515169.19113021815</v>
      </c>
      <c r="AQ89">
        <f t="shared" si="26"/>
        <v>519032.96006369474</v>
      </c>
      <c r="AR89">
        <f t="shared" si="26"/>
        <v>522925.70726417255</v>
      </c>
      <c r="AS89">
        <f t="shared" si="26"/>
        <v>526847.65006865375</v>
      </c>
      <c r="AT89">
        <f t="shared" si="26"/>
        <v>530799.00744416867</v>
      </c>
      <c r="AU89">
        <f t="shared" si="26"/>
        <v>534780</v>
      </c>
    </row>
    <row r="90" spans="3:47">
      <c r="D90" t="s">
        <v>10</v>
      </c>
      <c r="E90">
        <v>172.8</v>
      </c>
      <c r="F90">
        <f t="shared" si="23"/>
        <v>981849.60000000009</v>
      </c>
      <c r="G90">
        <f t="shared" si="25"/>
        <v>981849.60000000009</v>
      </c>
      <c r="H90">
        <f t="shared" si="25"/>
        <v>981849.60000000009</v>
      </c>
      <c r="I90">
        <f t="shared" si="25"/>
        <v>981849.60000000009</v>
      </c>
      <c r="J90">
        <f t="shared" si="25"/>
        <v>981849.60000000009</v>
      </c>
      <c r="K90">
        <f t="shared" si="25"/>
        <v>981849.60000000009</v>
      </c>
      <c r="L90">
        <f t="shared" si="25"/>
        <v>981849.60000000009</v>
      </c>
      <c r="M90">
        <f t="shared" si="25"/>
        <v>981849.60000000009</v>
      </c>
      <c r="N90">
        <f t="shared" si="25"/>
        <v>981849.60000000009</v>
      </c>
      <c r="O90">
        <f t="shared" si="25"/>
        <v>981849.60000000009</v>
      </c>
      <c r="P90">
        <f t="shared" si="25"/>
        <v>981849.60000000009</v>
      </c>
      <c r="Q90">
        <f t="shared" si="25"/>
        <v>981849.60000000009</v>
      </c>
      <c r="R90">
        <f t="shared" si="25"/>
        <v>981849.60000000009</v>
      </c>
      <c r="S90">
        <f t="shared" si="25"/>
        <v>981849.60000000009</v>
      </c>
      <c r="T90">
        <f t="shared" si="25"/>
        <v>981849.60000000009</v>
      </c>
      <c r="U90">
        <f t="shared" si="25"/>
        <v>981849.60000000009</v>
      </c>
      <c r="V90">
        <f t="shared" si="25"/>
        <v>981849.60000000009</v>
      </c>
      <c r="W90">
        <f t="shared" si="25"/>
        <v>981849.60000000009</v>
      </c>
      <c r="X90">
        <f t="shared" si="25"/>
        <v>981849.60000000009</v>
      </c>
      <c r="Y90">
        <f t="shared" si="25"/>
        <v>981849.60000000009</v>
      </c>
      <c r="Z90">
        <f t="shared" si="25"/>
        <v>981849.60000000009</v>
      </c>
      <c r="AA90">
        <f t="shared" si="25"/>
        <v>981849.60000000009</v>
      </c>
      <c r="AB90">
        <f t="shared" si="25"/>
        <v>981849.60000000009</v>
      </c>
      <c r="AC90">
        <f t="shared" si="25"/>
        <v>981849.60000000009</v>
      </c>
      <c r="AD90">
        <f t="shared" si="25"/>
        <v>981849.60000000009</v>
      </c>
      <c r="AE90">
        <f t="shared" si="25"/>
        <v>981849.60000000009</v>
      </c>
      <c r="AF90">
        <f t="shared" si="25"/>
        <v>981849.60000000009</v>
      </c>
      <c r="AG90">
        <f t="shared" si="25"/>
        <v>981849.60000000009</v>
      </c>
      <c r="AH90">
        <f t="shared" si="25"/>
        <v>981849.60000000009</v>
      </c>
      <c r="AI90">
        <f t="shared" si="25"/>
        <v>981849.60000000009</v>
      </c>
      <c r="AJ90">
        <f t="shared" si="25"/>
        <v>981849.60000000009</v>
      </c>
      <c r="AK90">
        <f t="shared" si="25"/>
        <v>981849.60000000009</v>
      </c>
      <c r="AL90">
        <f t="shared" si="25"/>
        <v>981849.60000000009</v>
      </c>
      <c r="AM90">
        <f t="shared" si="25"/>
        <v>981849.60000000009</v>
      </c>
      <c r="AN90">
        <f t="shared" si="25"/>
        <v>981849.60000000009</v>
      </c>
      <c r="AO90">
        <f t="shared" si="25"/>
        <v>981849.60000000009</v>
      </c>
      <c r="AP90">
        <f t="shared" si="25"/>
        <v>981849.60000000009</v>
      </c>
      <c r="AQ90">
        <f t="shared" si="25"/>
        <v>981849.60000000009</v>
      </c>
      <c r="AR90">
        <f t="shared" si="25"/>
        <v>981849.60000000009</v>
      </c>
      <c r="AS90">
        <f t="shared" si="25"/>
        <v>981849.60000000009</v>
      </c>
      <c r="AT90">
        <f t="shared" si="25"/>
        <v>981849.60000000009</v>
      </c>
      <c r="AU90">
        <f t="shared" si="25"/>
        <v>981849.60000000009</v>
      </c>
    </row>
    <row r="91" spans="3:47">
      <c r="D91" t="s">
        <v>11</v>
      </c>
      <c r="E91">
        <v>149.69999999999999</v>
      </c>
      <c r="F91">
        <f t="shared" si="23"/>
        <v>425896.49999999994</v>
      </c>
      <c r="G91">
        <f t="shared" si="25"/>
        <v>795286.48949999991</v>
      </c>
      <c r="H91">
        <f t="shared" si="25"/>
        <v>1167446.9039212498</v>
      </c>
      <c r="I91">
        <f t="shared" si="25"/>
        <v>1542398.521450659</v>
      </c>
      <c r="J91">
        <f t="shared" si="25"/>
        <v>1920162.276111539</v>
      </c>
      <c r="K91">
        <f t="shared" si="25"/>
        <v>2300759.2589323753</v>
      </c>
      <c r="L91">
        <f t="shared" si="25"/>
        <v>2684210.7191243684</v>
      </c>
      <c r="M91">
        <f t="shared" si="25"/>
        <v>3070538.0652678013</v>
      </c>
      <c r="N91">
        <f t="shared" si="25"/>
        <v>3459762.8665073104</v>
      </c>
      <c r="O91">
        <f t="shared" si="25"/>
        <v>3851906.8537561153</v>
      </c>
      <c r="P91">
        <f t="shared" si="25"/>
        <v>4246991.9209092855</v>
      </c>
      <c r="Q91">
        <f t="shared" si="25"/>
        <v>4246991.9209092855</v>
      </c>
      <c r="R91">
        <f t="shared" si="25"/>
        <v>4246991.9209092855</v>
      </c>
      <c r="S91">
        <f t="shared" si="25"/>
        <v>4246991.9209092855</v>
      </c>
      <c r="T91">
        <f t="shared" si="25"/>
        <v>4246991.9209092855</v>
      </c>
      <c r="U91">
        <f t="shared" si="25"/>
        <v>4246991.9209092855</v>
      </c>
      <c r="V91">
        <f t="shared" si="25"/>
        <v>4246991.9209092855</v>
      </c>
      <c r="W91">
        <f t="shared" si="25"/>
        <v>4246991.9209092855</v>
      </c>
      <c r="X91">
        <f t="shared" si="25"/>
        <v>4246991.9209092855</v>
      </c>
      <c r="Y91">
        <f t="shared" si="25"/>
        <v>4246991.9209092855</v>
      </c>
      <c r="Z91">
        <f t="shared" si="25"/>
        <v>4246991.9209092855</v>
      </c>
      <c r="AA91">
        <f t="shared" si="25"/>
        <v>4246991.9209092855</v>
      </c>
      <c r="AB91">
        <f t="shared" si="25"/>
        <v>4246991.9209092855</v>
      </c>
      <c r="AC91">
        <f t="shared" si="25"/>
        <v>4246991.9209092855</v>
      </c>
      <c r="AD91">
        <f t="shared" si="25"/>
        <v>4246991.9209092855</v>
      </c>
      <c r="AE91">
        <f t="shared" si="25"/>
        <v>4246991.9209092855</v>
      </c>
      <c r="AF91">
        <f t="shared" si="25"/>
        <v>4246991.9209092855</v>
      </c>
      <c r="AG91">
        <f t="shared" si="25"/>
        <v>4246991.9209092855</v>
      </c>
      <c r="AH91">
        <f t="shared" si="25"/>
        <v>4246991.9209092855</v>
      </c>
      <c r="AI91">
        <f t="shared" si="25"/>
        <v>4246991.9209092855</v>
      </c>
      <c r="AJ91">
        <f t="shared" si="25"/>
        <v>4246991.9209092855</v>
      </c>
      <c r="AK91">
        <f t="shared" si="25"/>
        <v>4246991.9209092855</v>
      </c>
      <c r="AL91">
        <f t="shared" si="25"/>
        <v>4246991.9209092855</v>
      </c>
      <c r="AM91">
        <f t="shared" si="25"/>
        <v>4246991.9209092855</v>
      </c>
      <c r="AN91">
        <f t="shared" si="25"/>
        <v>4246991.9209092855</v>
      </c>
      <c r="AO91">
        <f t="shared" si="25"/>
        <v>4246991.9209092855</v>
      </c>
      <c r="AP91">
        <f t="shared" si="25"/>
        <v>4246991.9209092855</v>
      </c>
      <c r="AQ91">
        <f t="shared" si="25"/>
        <v>4246991.9209092855</v>
      </c>
      <c r="AR91">
        <f t="shared" si="25"/>
        <v>4246991.9209092855</v>
      </c>
      <c r="AS91">
        <f t="shared" si="25"/>
        <v>4246991.9209092855</v>
      </c>
      <c r="AT91">
        <f t="shared" si="25"/>
        <v>4246991.9209092855</v>
      </c>
      <c r="AU91">
        <f t="shared" si="25"/>
        <v>4246991.9209092855</v>
      </c>
    </row>
    <row r="92" spans="3:47">
      <c r="D92" t="s">
        <v>12</v>
      </c>
      <c r="E92">
        <v>15</v>
      </c>
      <c r="F92">
        <f t="shared" si="23"/>
        <v>0</v>
      </c>
      <c r="G92">
        <f t="shared" si="25"/>
        <v>0</v>
      </c>
      <c r="H92">
        <f t="shared" si="25"/>
        <v>0</v>
      </c>
      <c r="I92">
        <f t="shared" si="25"/>
        <v>0</v>
      </c>
      <c r="J92">
        <f t="shared" si="25"/>
        <v>0</v>
      </c>
      <c r="K92">
        <f t="shared" si="25"/>
        <v>0</v>
      </c>
      <c r="L92">
        <f t="shared" si="25"/>
        <v>0</v>
      </c>
      <c r="M92">
        <f t="shared" si="25"/>
        <v>0</v>
      </c>
      <c r="N92">
        <f t="shared" si="25"/>
        <v>0</v>
      </c>
      <c r="O92">
        <f t="shared" si="25"/>
        <v>0</v>
      </c>
      <c r="P92">
        <f t="shared" si="25"/>
        <v>0</v>
      </c>
      <c r="Q92">
        <f t="shared" si="25"/>
        <v>39884.589695072107</v>
      </c>
      <c r="R92">
        <f t="shared" si="25"/>
        <v>80068.313812857261</v>
      </c>
      <c r="S92">
        <f t="shared" si="25"/>
        <v>120553.41586152579</v>
      </c>
      <c r="T92">
        <f t="shared" si="25"/>
        <v>161342.15617555933</v>
      </c>
      <c r="U92">
        <f t="shared" si="25"/>
        <v>202436.81204194811</v>
      </c>
      <c r="V92">
        <f t="shared" si="25"/>
        <v>243839.67782733485</v>
      </c>
      <c r="W92">
        <f t="shared" si="25"/>
        <v>285553.06510611193</v>
      </c>
      <c r="X92">
        <f t="shared" si="25"/>
        <v>327579.3027894799</v>
      </c>
      <c r="Y92">
        <f t="shared" si="25"/>
        <v>369920.7372554731</v>
      </c>
      <c r="Z92">
        <f t="shared" si="25"/>
        <v>412579.73247996124</v>
      </c>
      <c r="AA92">
        <f t="shared" si="25"/>
        <v>455558.67016863305</v>
      </c>
      <c r="AB92">
        <f t="shared" si="25"/>
        <v>498859.9498899699</v>
      </c>
      <c r="AC92">
        <f t="shared" si="25"/>
        <v>542485.98920921667</v>
      </c>
      <c r="AD92">
        <f t="shared" si="25"/>
        <v>586439.22382335796</v>
      </c>
      <c r="AE92">
        <f t="shared" si="25"/>
        <v>630722.10769710515</v>
      </c>
      <c r="AF92">
        <f t="shared" si="25"/>
        <v>675337.11319990549</v>
      </c>
      <c r="AG92">
        <f t="shared" si="25"/>
        <v>720286.73124397697</v>
      </c>
      <c r="AH92">
        <f t="shared" si="25"/>
        <v>765573.4714233788</v>
      </c>
      <c r="AI92">
        <f t="shared" si="25"/>
        <v>811199.86215412628</v>
      </c>
      <c r="AJ92">
        <f t="shared" si="25"/>
        <v>857168.45081535424</v>
      </c>
      <c r="AK92">
        <f t="shared" si="25"/>
        <v>903481.80389154155</v>
      </c>
      <c r="AL92">
        <f t="shared" si="25"/>
        <v>950142.50711580028</v>
      </c>
      <c r="AM92">
        <f t="shared" si="25"/>
        <v>997153.16561424092</v>
      </c>
      <c r="AN92">
        <f t="shared" si="25"/>
        <v>1044516.4040514199</v>
      </c>
      <c r="AO92">
        <f t="shared" si="25"/>
        <v>1092234.8667768778</v>
      </c>
      <c r="AP92">
        <f t="shared" si="25"/>
        <v>1140311.2179727764</v>
      </c>
      <c r="AQ92">
        <f t="shared" si="25"/>
        <v>1188748.1418026444</v>
      </c>
      <c r="AR92">
        <f t="shared" si="25"/>
        <v>1237548.3425612361</v>
      </c>
      <c r="AS92">
        <f t="shared" si="25"/>
        <v>1286714.5448255173</v>
      </c>
      <c r="AT92">
        <f t="shared" si="25"/>
        <v>1336249.4936067809</v>
      </c>
      <c r="AU92">
        <f t="shared" si="25"/>
        <v>1386155.9545039039</v>
      </c>
    </row>
    <row r="93" spans="3:47">
      <c r="D93" t="s">
        <v>7</v>
      </c>
      <c r="E93">
        <v>311.3</v>
      </c>
      <c r="F93">
        <f t="shared" si="23"/>
        <v>64896711</v>
      </c>
      <c r="G93">
        <f t="shared" si="25"/>
        <v>16766197.565831641</v>
      </c>
      <c r="H93">
        <f t="shared" si="25"/>
        <v>16405218.715075381</v>
      </c>
      <c r="I93">
        <f t="shared" si="25"/>
        <v>16041532.522938447</v>
      </c>
      <c r="J93">
        <f t="shared" si="25"/>
        <v>15675118.684360474</v>
      </c>
      <c r="K93">
        <f t="shared" si="25"/>
        <v>15305956.74199318</v>
      </c>
      <c r="L93">
        <f t="shared" si="25"/>
        <v>14934026.08505813</v>
      </c>
      <c r="M93">
        <f t="shared" si="25"/>
        <v>14559305.948196059</v>
      </c>
      <c r="N93">
        <f t="shared" si="25"/>
        <v>14181775.410307543</v>
      </c>
      <c r="O93">
        <f t="shared" si="25"/>
        <v>13801413.393384844</v>
      </c>
      <c r="P93">
        <f t="shared" si="25"/>
        <v>13418198.661335234</v>
      </c>
      <c r="Q93">
        <f t="shared" si="25"/>
        <v>13032109.818795241</v>
      </c>
      <c r="R93">
        <f t="shared" si="25"/>
        <v>12643125.309936218</v>
      </c>
      <c r="S93">
        <f t="shared" si="25"/>
        <v>12251223.417260736</v>
      </c>
      <c r="T93">
        <f t="shared" si="25"/>
        <v>11856382.26039019</v>
      </c>
      <c r="U93">
        <f t="shared" si="25"/>
        <v>11458579.794843113</v>
      </c>
      <c r="V93">
        <f t="shared" si="25"/>
        <v>11057793.810804449</v>
      </c>
      <c r="W93">
        <f t="shared" si="25"/>
        <v>10654001.93188547</v>
      </c>
      <c r="X93">
        <f t="shared" si="25"/>
        <v>10247181.613874607</v>
      </c>
      <c r="Y93">
        <f t="shared" si="25"/>
        <v>9837310.1434786711</v>
      </c>
      <c r="Z93">
        <f t="shared" si="25"/>
        <v>9424364.6370547693</v>
      </c>
      <c r="AA93">
        <f t="shared" si="25"/>
        <v>9008322.039332673</v>
      </c>
      <c r="AB93">
        <f t="shared" si="25"/>
        <v>8589159.1221276708</v>
      </c>
      <c r="AC93">
        <f t="shared" si="25"/>
        <v>8166852.4830436353</v>
      </c>
      <c r="AD93">
        <f t="shared" si="25"/>
        <v>7741378.5441664532</v>
      </c>
      <c r="AE93">
        <f t="shared" si="25"/>
        <v>7312713.5507477047</v>
      </c>
      <c r="AF93">
        <f t="shared" si="25"/>
        <v>6880833.5698783053</v>
      </c>
      <c r="AG93">
        <f t="shared" si="25"/>
        <v>6445714.4891524035</v>
      </c>
      <c r="AH93">
        <f t="shared" si="25"/>
        <v>6007332.0153210377</v>
      </c>
      <c r="AI93">
        <f t="shared" si="25"/>
        <v>5565661.6729359459</v>
      </c>
      <c r="AJ93">
        <f t="shared" si="25"/>
        <v>5120678.802982958</v>
      </c>
      <c r="AK93">
        <f t="shared" si="25"/>
        <v>4672358.5615053447</v>
      </c>
      <c r="AL93">
        <f t="shared" si="25"/>
        <v>4220675.918216629</v>
      </c>
      <c r="AM93">
        <f t="shared" si="25"/>
        <v>3765605.6551032574</v>
      </c>
      <c r="AN93">
        <f t="shared" si="25"/>
        <v>3307122.3650165275</v>
      </c>
      <c r="AO93">
        <f t="shared" si="25"/>
        <v>2845200.4502541553</v>
      </c>
      <c r="AP93">
        <f t="shared" si="25"/>
        <v>2379814.1211310658</v>
      </c>
      <c r="AQ93">
        <f t="shared" si="25"/>
        <v>1910937.3945395488</v>
      </c>
      <c r="AR93">
        <f t="shared" si="25"/>
        <v>1438544.0924985849</v>
      </c>
      <c r="AS93">
        <f t="shared" si="25"/>
        <v>962607.84069232817</v>
      </c>
      <c r="AT93">
        <f t="shared" si="25"/>
        <v>483102.0669975183</v>
      </c>
      <c r="AU93">
        <f t="shared" si="25"/>
        <v>0</v>
      </c>
    </row>
    <row r="94" spans="3:47">
      <c r="D94" s="11" t="s">
        <v>47</v>
      </c>
      <c r="E94">
        <v>15</v>
      </c>
      <c r="F94">
        <f t="shared" si="23"/>
        <v>0</v>
      </c>
      <c r="G94">
        <f t="shared" si="25"/>
        <v>2319170.2586332327</v>
      </c>
      <c r="H94">
        <f t="shared" si="25"/>
        <v>2336564.0355729819</v>
      </c>
      <c r="I94">
        <f t="shared" si="25"/>
        <v>2354088.2658397793</v>
      </c>
      <c r="J94">
        <f t="shared" si="25"/>
        <v>2371743.9278335781</v>
      </c>
      <c r="K94">
        <f t="shared" si="25"/>
        <v>2389532.0072923298</v>
      </c>
      <c r="L94">
        <f t="shared" si="25"/>
        <v>2407453.4973470224</v>
      </c>
      <c r="M94">
        <f t="shared" si="25"/>
        <v>2425509.3985771253</v>
      </c>
      <c r="N94">
        <f t="shared" si="25"/>
        <v>2443700.7190664532</v>
      </c>
      <c r="O94">
        <f t="shared" si="25"/>
        <v>2462028.4744594516</v>
      </c>
      <c r="P94">
        <f t="shared" si="25"/>
        <v>2480493.6880178973</v>
      </c>
      <c r="Q94">
        <f t="shared" si="25"/>
        <v>2499097.3906780323</v>
      </c>
      <c r="R94">
        <f t="shared" si="25"/>
        <v>2517840.6211081166</v>
      </c>
      <c r="S94">
        <f t="shared" si="25"/>
        <v>2536724.4257664275</v>
      </c>
      <c r="T94">
        <f t="shared" si="25"/>
        <v>2555749.8589596762</v>
      </c>
      <c r="U94">
        <f t="shared" si="25"/>
        <v>2574917.982901874</v>
      </c>
      <c r="V94">
        <f t="shared" si="25"/>
        <v>2594229.8677736372</v>
      </c>
      <c r="W94">
        <f t="shared" si="25"/>
        <v>2613686.5917819403</v>
      </c>
      <c r="X94">
        <f t="shared" si="25"/>
        <v>2633289.2412203047</v>
      </c>
      <c r="Y94">
        <f t="shared" si="25"/>
        <v>2653038.910529457</v>
      </c>
      <c r="Z94">
        <f t="shared" si="25"/>
        <v>2672936.7023584275</v>
      </c>
      <c r="AA94">
        <f t="shared" si="25"/>
        <v>2692983.727626116</v>
      </c>
      <c r="AB94">
        <f t="shared" si="25"/>
        <v>2713181.1055833115</v>
      </c>
      <c r="AC94">
        <f t="shared" si="25"/>
        <v>2733529.9638751862</v>
      </c>
      <c r="AD94">
        <f t="shared" si="25"/>
        <v>2754031.4386042506</v>
      </c>
      <c r="AE94">
        <f t="shared" si="25"/>
        <v>2774686.6743937824</v>
      </c>
      <c r="AF94">
        <f t="shared" si="25"/>
        <v>2795496.8244517362</v>
      </c>
      <c r="AG94">
        <f t="shared" si="25"/>
        <v>2816463.0506351236</v>
      </c>
      <c r="AH94">
        <f t="shared" si="25"/>
        <v>2837586.5235148873</v>
      </c>
      <c r="AI94">
        <f t="shared" si="25"/>
        <v>2858868.4224412488</v>
      </c>
      <c r="AJ94">
        <f t="shared" si="25"/>
        <v>2880309.9356095586</v>
      </c>
      <c r="AK94">
        <f t="shared" si="25"/>
        <v>2901912.2601266298</v>
      </c>
      <c r="AL94">
        <f t="shared" si="25"/>
        <v>2923676.6020775796</v>
      </c>
      <c r="AM94">
        <f t="shared" si="25"/>
        <v>2945604.1765931612</v>
      </c>
      <c r="AN94">
        <f t="shared" si="25"/>
        <v>2967696.2079176102</v>
      </c>
      <c r="AO94">
        <f t="shared" si="25"/>
        <v>2989953.9294769922</v>
      </c>
      <c r="AP94">
        <f t="shared" si="25"/>
        <v>3012378.5839480693</v>
      </c>
      <c r="AQ94">
        <f t="shared" si="25"/>
        <v>3034971.4233276797</v>
      </c>
      <c r="AR94">
        <f t="shared" si="25"/>
        <v>3057733.7090026382</v>
      </c>
      <c r="AS94">
        <f t="shared" si="25"/>
        <v>3080666.7118201577</v>
      </c>
      <c r="AT94">
        <f t="shared" si="25"/>
        <v>3103771.712158809</v>
      </c>
      <c r="AU94">
        <f t="shared" si="25"/>
        <v>3127050.0000000005</v>
      </c>
    </row>
    <row r="95" spans="3:47">
      <c r="D95" t="s">
        <v>8</v>
      </c>
      <c r="E95">
        <v>252</v>
      </c>
      <c r="F95">
        <f t="shared" si="23"/>
        <v>9932580</v>
      </c>
      <c r="G95">
        <f t="shared" si="25"/>
        <v>2566102.2885802039</v>
      </c>
      <c r="H95">
        <f t="shared" ref="G95:AU101" si="27">$E95*H61</f>
        <v>2510853.7057445562</v>
      </c>
      <c r="I95">
        <f t="shared" si="27"/>
        <v>2455190.7585376403</v>
      </c>
      <c r="J95">
        <f t="shared" si="27"/>
        <v>2399110.3392266706</v>
      </c>
      <c r="K95">
        <f t="shared" si="27"/>
        <v>2342609.3167708707</v>
      </c>
      <c r="L95">
        <f t="shared" si="27"/>
        <v>2285684.536646653</v>
      </c>
      <c r="M95">
        <f t="shared" si="27"/>
        <v>2228332.820671502</v>
      </c>
      <c r="N95">
        <f t="shared" si="27"/>
        <v>2170550.96682654</v>
      </c>
      <c r="O95">
        <f t="shared" si="27"/>
        <v>2112335.7490777387</v>
      </c>
      <c r="P95">
        <f t="shared" si="27"/>
        <v>2053683.9171958216</v>
      </c>
      <c r="Q95">
        <f t="shared" si="27"/>
        <v>1994592.1965747897</v>
      </c>
      <c r="R95">
        <f t="shared" si="27"/>
        <v>1935057.2880491018</v>
      </c>
      <c r="S95">
        <f t="shared" si="27"/>
        <v>1875075.8677094693</v>
      </c>
      <c r="T95">
        <f t="shared" si="27"/>
        <v>1814644.5867172915</v>
      </c>
      <c r="U95">
        <f t="shared" si="27"/>
        <v>1753760.0711176703</v>
      </c>
      <c r="V95">
        <f t="shared" si="27"/>
        <v>1692418.9216510542</v>
      </c>
      <c r="W95">
        <f t="shared" si="27"/>
        <v>1630617.7135634355</v>
      </c>
      <c r="X95">
        <f t="shared" si="27"/>
        <v>1568352.9964151613</v>
      </c>
      <c r="Y95">
        <f t="shared" si="27"/>
        <v>1505621.2938882757</v>
      </c>
      <c r="Z95">
        <f t="shared" si="27"/>
        <v>1442419.1035924382</v>
      </c>
      <c r="AA95">
        <f t="shared" si="27"/>
        <v>1378742.896869381</v>
      </c>
      <c r="AB95">
        <f t="shared" si="27"/>
        <v>1314589.1185959007</v>
      </c>
      <c r="AC95">
        <f t="shared" si="27"/>
        <v>1249954.1869853719</v>
      </c>
      <c r="AD95">
        <f t="shared" si="27"/>
        <v>1184834.4933877611</v>
      </c>
      <c r="AE95">
        <f t="shared" si="27"/>
        <v>1119226.4020881692</v>
      </c>
      <c r="AF95">
        <f t="shared" si="27"/>
        <v>1053126.2501038292</v>
      </c>
      <c r="AG95">
        <f t="shared" si="27"/>
        <v>986530.34697960922</v>
      </c>
      <c r="AH95">
        <f t="shared" si="27"/>
        <v>919434.97458195477</v>
      </c>
      <c r="AI95">
        <f t="shared" si="27"/>
        <v>851836.38689132081</v>
      </c>
      <c r="AJ95">
        <f t="shared" si="27"/>
        <v>783730.80979300453</v>
      </c>
      <c r="AK95">
        <f t="shared" si="27"/>
        <v>715114.44086645381</v>
      </c>
      <c r="AL95">
        <f t="shared" si="27"/>
        <v>645983.44917295186</v>
      </c>
      <c r="AM95">
        <f t="shared" si="27"/>
        <v>576333.97504174919</v>
      </c>
      <c r="AN95">
        <f t="shared" si="27"/>
        <v>506162.12985456246</v>
      </c>
      <c r="AO95">
        <f t="shared" si="27"/>
        <v>435463.9958284715</v>
      </c>
      <c r="AP95">
        <f t="shared" si="27"/>
        <v>364235.62579718418</v>
      </c>
      <c r="AQ95">
        <f t="shared" si="27"/>
        <v>292473.04299066425</v>
      </c>
      <c r="AR95">
        <f t="shared" si="27"/>
        <v>220172.24081309343</v>
      </c>
      <c r="AS95">
        <f t="shared" si="27"/>
        <v>147329.18261919025</v>
      </c>
      <c r="AT95">
        <f t="shared" si="27"/>
        <v>73939.801488834957</v>
      </c>
      <c r="AU95">
        <f t="shared" si="27"/>
        <v>0</v>
      </c>
    </row>
    <row r="96" spans="3:47">
      <c r="D96" s="11" t="s">
        <v>46</v>
      </c>
      <c r="E96">
        <v>15</v>
      </c>
      <c r="F96">
        <f t="shared" si="23"/>
        <v>0</v>
      </c>
      <c r="G96">
        <f t="shared" si="27"/>
        <v>438480.81615594024</v>
      </c>
      <c r="H96">
        <f t="shared" si="27"/>
        <v>441769.42227710976</v>
      </c>
      <c r="I96">
        <f t="shared" si="27"/>
        <v>445082.69294418808</v>
      </c>
      <c r="J96">
        <f t="shared" si="27"/>
        <v>448420.81314126961</v>
      </c>
      <c r="K96">
        <f t="shared" si="27"/>
        <v>451783.96923982911</v>
      </c>
      <c r="L96">
        <f t="shared" si="27"/>
        <v>455172.34900912782</v>
      </c>
      <c r="M96">
        <f t="shared" si="27"/>
        <v>458586.14162669628</v>
      </c>
      <c r="N96">
        <f t="shared" si="27"/>
        <v>462025.53768889641</v>
      </c>
      <c r="O96">
        <f t="shared" si="27"/>
        <v>465490.72922156315</v>
      </c>
      <c r="P96">
        <f t="shared" si="27"/>
        <v>468981.90969072492</v>
      </c>
      <c r="Q96">
        <f t="shared" si="27"/>
        <v>472499.27401340537</v>
      </c>
      <c r="R96">
        <f t="shared" si="27"/>
        <v>476043.01856850582</v>
      </c>
      <c r="S96">
        <f t="shared" si="27"/>
        <v>479613.3412077697</v>
      </c>
      <c r="T96">
        <f t="shared" si="27"/>
        <v>483210.44126682787</v>
      </c>
      <c r="U96">
        <f t="shared" si="27"/>
        <v>486834.51957632916</v>
      </c>
      <c r="V96">
        <f t="shared" si="27"/>
        <v>490485.77847315156</v>
      </c>
      <c r="W96">
        <f t="shared" si="27"/>
        <v>494164.42181170027</v>
      </c>
      <c r="X96">
        <f t="shared" si="27"/>
        <v>497870.65497528802</v>
      </c>
      <c r="Y96">
        <f t="shared" si="27"/>
        <v>501604.68488760263</v>
      </c>
      <c r="Z96">
        <f t="shared" si="27"/>
        <v>505366.72002425964</v>
      </c>
      <c r="AA96">
        <f t="shared" si="27"/>
        <v>509156.97042444162</v>
      </c>
      <c r="AB96">
        <f t="shared" si="27"/>
        <v>512975.64770262496</v>
      </c>
      <c r="AC96">
        <f t="shared" si="27"/>
        <v>516822.96506039455</v>
      </c>
      <c r="AD96">
        <f t="shared" si="27"/>
        <v>520699.13729834754</v>
      </c>
      <c r="AE96">
        <f t="shared" si="27"/>
        <v>524604.38082808512</v>
      </c>
      <c r="AF96">
        <f t="shared" si="27"/>
        <v>528538.91368429584</v>
      </c>
      <c r="AG96">
        <f t="shared" si="27"/>
        <v>532502.95553692803</v>
      </c>
      <c r="AH96">
        <f t="shared" si="27"/>
        <v>536496.72770345502</v>
      </c>
      <c r="AI96">
        <f t="shared" si="27"/>
        <v>540520.45316123089</v>
      </c>
      <c r="AJ96">
        <f t="shared" si="27"/>
        <v>544574.35655994015</v>
      </c>
      <c r="AK96">
        <f t="shared" si="27"/>
        <v>548658.66423413961</v>
      </c>
      <c r="AL96">
        <f t="shared" si="27"/>
        <v>552773.60421589576</v>
      </c>
      <c r="AM96">
        <f t="shared" si="27"/>
        <v>556919.40624751488</v>
      </c>
      <c r="AN96">
        <f t="shared" si="27"/>
        <v>561096.30179437133</v>
      </c>
      <c r="AO96">
        <f t="shared" si="27"/>
        <v>565304.52405782905</v>
      </c>
      <c r="AP96">
        <f t="shared" si="27"/>
        <v>569544.30798826285</v>
      </c>
      <c r="AQ96">
        <f t="shared" si="27"/>
        <v>573815.89029817469</v>
      </c>
      <c r="AR96">
        <f t="shared" si="27"/>
        <v>578119.50947541115</v>
      </c>
      <c r="AS96">
        <f t="shared" si="27"/>
        <v>582455.40579647676</v>
      </c>
      <c r="AT96">
        <f t="shared" si="27"/>
        <v>586823.82133995031</v>
      </c>
      <c r="AU96">
        <f t="shared" si="27"/>
        <v>591225</v>
      </c>
    </row>
    <row r="97" spans="1:47">
      <c r="C97" t="s">
        <v>2</v>
      </c>
      <c r="D97" t="s">
        <v>9</v>
      </c>
      <c r="E97">
        <v>234</v>
      </c>
      <c r="F97">
        <f t="shared" si="23"/>
        <v>4350762</v>
      </c>
      <c r="G97">
        <f t="shared" si="27"/>
        <v>1124028.2308592312</v>
      </c>
      <c r="H97">
        <f t="shared" si="27"/>
        <v>1099827.7275906762</v>
      </c>
      <c r="I97">
        <f t="shared" si="27"/>
        <v>1075445.7205476062</v>
      </c>
      <c r="J97">
        <f t="shared" si="27"/>
        <v>1050880.8484517122</v>
      </c>
      <c r="K97">
        <f t="shared" si="27"/>
        <v>1026131.7398151003</v>
      </c>
      <c r="L97">
        <f t="shared" si="27"/>
        <v>1001197.0128637138</v>
      </c>
      <c r="M97">
        <f t="shared" si="27"/>
        <v>976075.27546019107</v>
      </c>
      <c r="N97">
        <f t="shared" si="27"/>
        <v>950765.12502614327</v>
      </c>
      <c r="O97">
        <f t="shared" si="27"/>
        <v>925265.14846383932</v>
      </c>
      <c r="P97">
        <f t="shared" si="27"/>
        <v>899573.92207731784</v>
      </c>
      <c r="Q97">
        <f t="shared" si="27"/>
        <v>873690.01149289741</v>
      </c>
      <c r="R97">
        <f t="shared" si="27"/>
        <v>847611.97157909512</v>
      </c>
      <c r="S97">
        <f t="shared" si="27"/>
        <v>821338.34636593785</v>
      </c>
      <c r="T97">
        <f t="shared" si="27"/>
        <v>794867.6689636826</v>
      </c>
      <c r="U97">
        <f t="shared" si="27"/>
        <v>768198.46148091031</v>
      </c>
      <c r="V97">
        <f t="shared" si="27"/>
        <v>741329.23494201747</v>
      </c>
      <c r="W97">
        <f t="shared" si="27"/>
        <v>714258.48920408194</v>
      </c>
      <c r="X97">
        <f t="shared" si="27"/>
        <v>686984.71287311218</v>
      </c>
      <c r="Y97">
        <f t="shared" si="27"/>
        <v>659506.38321966084</v>
      </c>
      <c r="Z97">
        <f t="shared" si="27"/>
        <v>631821.96609380888</v>
      </c>
      <c r="AA97">
        <f t="shared" si="27"/>
        <v>603929.91583951178</v>
      </c>
      <c r="AB97">
        <f t="shared" si="27"/>
        <v>575828.67520830827</v>
      </c>
      <c r="AC97">
        <f t="shared" si="27"/>
        <v>547516.67527237139</v>
      </c>
      <c r="AD97">
        <f t="shared" si="27"/>
        <v>518992.33533691341</v>
      </c>
      <c r="AE97">
        <f t="shared" si="27"/>
        <v>490254.06285194011</v>
      </c>
      <c r="AF97">
        <f t="shared" si="27"/>
        <v>461300.25332333014</v>
      </c>
      <c r="AG97">
        <f t="shared" si="27"/>
        <v>432129.29022325535</v>
      </c>
      <c r="AH97">
        <f t="shared" si="27"/>
        <v>402739.5448999292</v>
      </c>
      <c r="AI97">
        <f t="shared" si="27"/>
        <v>373129.37648667872</v>
      </c>
      <c r="AJ97">
        <f t="shared" si="27"/>
        <v>343297.13181032863</v>
      </c>
      <c r="AK97">
        <f t="shared" si="27"/>
        <v>313241.14529890689</v>
      </c>
      <c r="AL97">
        <f t="shared" si="27"/>
        <v>282959.73888864787</v>
      </c>
      <c r="AM97">
        <f t="shared" si="27"/>
        <v>252451.22193031327</v>
      </c>
      <c r="AN97">
        <f t="shared" si="27"/>
        <v>221713.89109479013</v>
      </c>
      <c r="AO97">
        <f t="shared" si="27"/>
        <v>190746.03027800148</v>
      </c>
      <c r="AP97">
        <f t="shared" si="27"/>
        <v>159545.91050508615</v>
      </c>
      <c r="AQ97">
        <f t="shared" si="27"/>
        <v>128111.78983387488</v>
      </c>
      <c r="AR97">
        <f t="shared" si="27"/>
        <v>96441.913257628054</v>
      </c>
      <c r="AS97">
        <f t="shared" si="27"/>
        <v>64534.512607060387</v>
      </c>
      <c r="AT97">
        <f t="shared" si="27"/>
        <v>32387.806451613651</v>
      </c>
      <c r="AU97">
        <f t="shared" si="27"/>
        <v>0</v>
      </c>
    </row>
    <row r="98" spans="1:47">
      <c r="D98" s="11" t="s">
        <v>45</v>
      </c>
      <c r="E98">
        <v>15</v>
      </c>
      <c r="F98">
        <f t="shared" si="23"/>
        <v>0</v>
      </c>
      <c r="G98">
        <f t="shared" si="27"/>
        <v>206841.90827825441</v>
      </c>
      <c r="H98">
        <f t="shared" si="27"/>
        <v>208393.22259034126</v>
      </c>
      <c r="I98">
        <f t="shared" si="27"/>
        <v>209956.17175976883</v>
      </c>
      <c r="J98">
        <f t="shared" si="27"/>
        <v>211530.84304796718</v>
      </c>
      <c r="K98">
        <f t="shared" si="27"/>
        <v>213117.32437082689</v>
      </c>
      <c r="L98">
        <f t="shared" si="27"/>
        <v>214715.7043036081</v>
      </c>
      <c r="M98">
        <f t="shared" si="27"/>
        <v>216326.07208588519</v>
      </c>
      <c r="N98">
        <f t="shared" si="27"/>
        <v>217948.51762652927</v>
      </c>
      <c r="O98">
        <f t="shared" si="27"/>
        <v>219583.13150872826</v>
      </c>
      <c r="P98">
        <f t="shared" si="27"/>
        <v>221230.00499504374</v>
      </c>
      <c r="Q98">
        <f t="shared" si="27"/>
        <v>222889.23003250657</v>
      </c>
      <c r="R98">
        <f t="shared" si="27"/>
        <v>224560.89925775031</v>
      </c>
      <c r="S98">
        <f t="shared" si="27"/>
        <v>226245.10600218349</v>
      </c>
      <c r="T98">
        <f t="shared" si="27"/>
        <v>227941.94429719984</v>
      </c>
      <c r="U98">
        <f t="shared" si="27"/>
        <v>229651.50887942882</v>
      </c>
      <c r="V98">
        <f t="shared" si="27"/>
        <v>231373.89519602453</v>
      </c>
      <c r="W98">
        <f t="shared" si="27"/>
        <v>233109.19940999473</v>
      </c>
      <c r="X98">
        <f t="shared" si="27"/>
        <v>234857.51840556975</v>
      </c>
      <c r="Y98">
        <f t="shared" si="27"/>
        <v>236618.94979361148</v>
      </c>
      <c r="Z98">
        <f t="shared" si="27"/>
        <v>238393.59191706352</v>
      </c>
      <c r="AA98">
        <f t="shared" si="27"/>
        <v>240181.54385644154</v>
      </c>
      <c r="AB98">
        <f t="shared" si="27"/>
        <v>241982.90543536487</v>
      </c>
      <c r="AC98">
        <f t="shared" si="27"/>
        <v>243797.77722613004</v>
      </c>
      <c r="AD98">
        <f t="shared" si="27"/>
        <v>245626.26055532607</v>
      </c>
      <c r="AE98">
        <f t="shared" si="27"/>
        <v>247468.45750949101</v>
      </c>
      <c r="AF98">
        <f t="shared" si="27"/>
        <v>249324.47094081217</v>
      </c>
      <c r="AG98">
        <f t="shared" si="27"/>
        <v>251194.40447286825</v>
      </c>
      <c r="AH98">
        <f t="shared" si="27"/>
        <v>253078.36250641479</v>
      </c>
      <c r="AI98">
        <f t="shared" si="27"/>
        <v>254976.4502252129</v>
      </c>
      <c r="AJ98">
        <f t="shared" si="27"/>
        <v>256888.77360190201</v>
      </c>
      <c r="AK98">
        <f t="shared" si="27"/>
        <v>258815.43940391621</v>
      </c>
      <c r="AL98">
        <f t="shared" si="27"/>
        <v>260756.55519944563</v>
      </c>
      <c r="AM98">
        <f t="shared" si="27"/>
        <v>262712.22936344147</v>
      </c>
      <c r="AN98">
        <f t="shared" si="27"/>
        <v>264682.57108366728</v>
      </c>
      <c r="AO98">
        <f t="shared" si="27"/>
        <v>266667.69036679476</v>
      </c>
      <c r="AP98">
        <f t="shared" si="27"/>
        <v>268667.69804454577</v>
      </c>
      <c r="AQ98">
        <f t="shared" si="27"/>
        <v>270682.70577987982</v>
      </c>
      <c r="AR98">
        <f t="shared" si="27"/>
        <v>272712.82607322896</v>
      </c>
      <c r="AS98">
        <f t="shared" si="27"/>
        <v>274758.1722687782</v>
      </c>
      <c r="AT98">
        <f t="shared" si="27"/>
        <v>276818.85856079397</v>
      </c>
      <c r="AU98">
        <f t="shared" si="27"/>
        <v>278895</v>
      </c>
    </row>
    <row r="99" spans="1:47">
      <c r="D99" t="s">
        <v>10</v>
      </c>
      <c r="E99">
        <v>138.69999999999999</v>
      </c>
      <c r="F99">
        <f t="shared" si="23"/>
        <v>374767.39999999997</v>
      </c>
      <c r="G99">
        <f t="shared" si="27"/>
        <v>374767.39999999997</v>
      </c>
      <c r="H99">
        <f t="shared" si="27"/>
        <v>374767.39999999997</v>
      </c>
      <c r="I99">
        <f t="shared" si="27"/>
        <v>374767.39999999997</v>
      </c>
      <c r="J99">
        <f t="shared" si="27"/>
        <v>374767.39999999997</v>
      </c>
      <c r="K99">
        <f t="shared" si="27"/>
        <v>374767.39999999997</v>
      </c>
      <c r="L99">
        <f t="shared" si="27"/>
        <v>374767.39999999997</v>
      </c>
      <c r="M99">
        <f t="shared" si="27"/>
        <v>374767.39999999997</v>
      </c>
      <c r="N99">
        <f t="shared" si="27"/>
        <v>374767.39999999997</v>
      </c>
      <c r="O99">
        <f t="shared" si="27"/>
        <v>374767.39999999997</v>
      </c>
      <c r="P99">
        <f t="shared" si="27"/>
        <v>374767.39999999997</v>
      </c>
      <c r="Q99">
        <f t="shared" si="27"/>
        <v>374767.39999999997</v>
      </c>
      <c r="R99">
        <f t="shared" si="27"/>
        <v>374767.39999999997</v>
      </c>
      <c r="S99">
        <f t="shared" si="27"/>
        <v>374767.39999999997</v>
      </c>
      <c r="T99">
        <f t="shared" si="27"/>
        <v>374767.39999999997</v>
      </c>
      <c r="U99">
        <f t="shared" si="27"/>
        <v>374767.39999999997</v>
      </c>
      <c r="V99">
        <f t="shared" si="27"/>
        <v>374767.39999999997</v>
      </c>
      <c r="W99">
        <f t="shared" si="27"/>
        <v>374767.39999999997</v>
      </c>
      <c r="X99">
        <f t="shared" si="27"/>
        <v>374767.39999999997</v>
      </c>
      <c r="Y99">
        <f t="shared" si="27"/>
        <v>374767.39999999997</v>
      </c>
      <c r="Z99">
        <f t="shared" si="27"/>
        <v>374767.39999999997</v>
      </c>
      <c r="AA99">
        <f t="shared" si="27"/>
        <v>374767.39999999997</v>
      </c>
      <c r="AB99">
        <f t="shared" si="27"/>
        <v>374767.39999999997</v>
      </c>
      <c r="AC99">
        <f t="shared" si="27"/>
        <v>374767.39999999997</v>
      </c>
      <c r="AD99">
        <f t="shared" si="27"/>
        <v>374767.39999999997</v>
      </c>
      <c r="AE99">
        <f t="shared" si="27"/>
        <v>374767.39999999997</v>
      </c>
      <c r="AF99">
        <f t="shared" si="27"/>
        <v>374767.39999999997</v>
      </c>
      <c r="AG99">
        <f t="shared" si="27"/>
        <v>374767.39999999997</v>
      </c>
      <c r="AH99">
        <f t="shared" si="27"/>
        <v>374767.39999999997</v>
      </c>
      <c r="AI99">
        <f t="shared" si="27"/>
        <v>374767.39999999997</v>
      </c>
      <c r="AJ99">
        <f t="shared" si="27"/>
        <v>374767.39999999997</v>
      </c>
      <c r="AK99">
        <f t="shared" si="27"/>
        <v>374767.39999999997</v>
      </c>
      <c r="AL99">
        <f t="shared" si="27"/>
        <v>374767.39999999997</v>
      </c>
      <c r="AM99">
        <f t="shared" si="27"/>
        <v>374767.39999999997</v>
      </c>
      <c r="AN99">
        <f t="shared" si="27"/>
        <v>374767.39999999997</v>
      </c>
      <c r="AO99">
        <f t="shared" si="27"/>
        <v>374767.39999999997</v>
      </c>
      <c r="AP99">
        <f t="shared" si="27"/>
        <v>374767.39999999997</v>
      </c>
      <c r="AQ99">
        <f t="shared" si="27"/>
        <v>374767.39999999997</v>
      </c>
      <c r="AR99">
        <f t="shared" si="27"/>
        <v>374767.39999999997</v>
      </c>
      <c r="AS99">
        <f t="shared" si="27"/>
        <v>374767.39999999997</v>
      </c>
      <c r="AT99">
        <f t="shared" si="27"/>
        <v>374767.39999999997</v>
      </c>
      <c r="AU99">
        <f t="shared" si="27"/>
        <v>374767.39999999997</v>
      </c>
    </row>
    <row r="100" spans="1:47">
      <c r="D100" t="s">
        <v>11</v>
      </c>
      <c r="E100">
        <v>113.8</v>
      </c>
      <c r="F100">
        <f t="shared" si="23"/>
        <v>146346.79999999999</v>
      </c>
      <c r="G100">
        <f t="shared" si="27"/>
        <v>427152.283</v>
      </c>
      <c r="H100">
        <f t="shared" si="27"/>
        <v>710063.80712249991</v>
      </c>
      <c r="I100">
        <f t="shared" si="27"/>
        <v>995097.16767591855</v>
      </c>
      <c r="J100">
        <f t="shared" si="27"/>
        <v>1282268.278433488</v>
      </c>
      <c r="K100">
        <f t="shared" si="27"/>
        <v>1571593.172521739</v>
      </c>
      <c r="L100">
        <f t="shared" si="27"/>
        <v>1863088.0033156523</v>
      </c>
      <c r="M100">
        <f t="shared" si="27"/>
        <v>2156769.0453405199</v>
      </c>
      <c r="N100">
        <f t="shared" si="27"/>
        <v>2452652.695180574</v>
      </c>
      <c r="O100">
        <f t="shared" si="27"/>
        <v>2750755.4723944282</v>
      </c>
      <c r="P100">
        <f t="shared" si="27"/>
        <v>3051094.0204373864</v>
      </c>
      <c r="Q100">
        <f t="shared" si="27"/>
        <v>3051094.0204373864</v>
      </c>
      <c r="R100">
        <f t="shared" si="27"/>
        <v>3051094.0204373864</v>
      </c>
      <c r="S100">
        <f t="shared" si="27"/>
        <v>3051094.0204373864</v>
      </c>
      <c r="T100">
        <f t="shared" si="27"/>
        <v>3051094.0204373864</v>
      </c>
      <c r="U100">
        <f t="shared" si="27"/>
        <v>3051094.0204373864</v>
      </c>
      <c r="V100">
        <f t="shared" si="27"/>
        <v>3051094.0204373864</v>
      </c>
      <c r="W100">
        <f t="shared" si="27"/>
        <v>3051094.0204373864</v>
      </c>
      <c r="X100">
        <f t="shared" si="27"/>
        <v>3051094.0204373864</v>
      </c>
      <c r="Y100">
        <f t="shared" si="27"/>
        <v>3051094.0204373864</v>
      </c>
      <c r="Z100">
        <f t="shared" si="27"/>
        <v>3051094.0204373864</v>
      </c>
      <c r="AA100">
        <f t="shared" si="27"/>
        <v>3051094.0204373864</v>
      </c>
      <c r="AB100">
        <f t="shared" si="27"/>
        <v>3051094.0204373864</v>
      </c>
      <c r="AC100">
        <f t="shared" si="27"/>
        <v>3051094.0204373864</v>
      </c>
      <c r="AD100">
        <f t="shared" si="27"/>
        <v>3051094.0204373864</v>
      </c>
      <c r="AE100">
        <f t="shared" si="27"/>
        <v>3051094.0204373864</v>
      </c>
      <c r="AF100">
        <f t="shared" si="27"/>
        <v>3051094.0204373864</v>
      </c>
      <c r="AG100">
        <f t="shared" si="27"/>
        <v>3051094.0204373864</v>
      </c>
      <c r="AH100">
        <f t="shared" si="27"/>
        <v>3051094.0204373864</v>
      </c>
      <c r="AI100">
        <f t="shared" si="27"/>
        <v>3051094.0204373864</v>
      </c>
      <c r="AJ100">
        <f t="shared" si="27"/>
        <v>3051094.0204373864</v>
      </c>
      <c r="AK100">
        <f t="shared" si="27"/>
        <v>3051094.0204373864</v>
      </c>
      <c r="AL100">
        <f t="shared" si="27"/>
        <v>3051094.0204373864</v>
      </c>
      <c r="AM100">
        <f t="shared" si="27"/>
        <v>3051094.0204373864</v>
      </c>
      <c r="AN100">
        <f t="shared" si="27"/>
        <v>3051094.0204373864</v>
      </c>
      <c r="AO100">
        <f t="shared" si="27"/>
        <v>3051094.0204373864</v>
      </c>
      <c r="AP100">
        <f t="shared" si="27"/>
        <v>3051094.0204373864</v>
      </c>
      <c r="AQ100">
        <f t="shared" si="27"/>
        <v>3051094.0204373864</v>
      </c>
      <c r="AR100">
        <f t="shared" si="27"/>
        <v>3051094.0204373864</v>
      </c>
      <c r="AS100">
        <f t="shared" si="27"/>
        <v>3051094.0204373864</v>
      </c>
      <c r="AT100">
        <f t="shared" si="27"/>
        <v>3051094.0204373864</v>
      </c>
      <c r="AU100">
        <f t="shared" si="27"/>
        <v>3051094.0204373864</v>
      </c>
    </row>
    <row r="101" spans="1:47">
      <c r="D101" t="s">
        <v>12</v>
      </c>
      <c r="E101">
        <v>15</v>
      </c>
      <c r="F101">
        <f t="shared" si="23"/>
        <v>0</v>
      </c>
      <c r="G101">
        <f t="shared" si="27"/>
        <v>0</v>
      </c>
      <c r="H101">
        <f t="shared" si="27"/>
        <v>0</v>
      </c>
      <c r="I101">
        <f t="shared" si="27"/>
        <v>0</v>
      </c>
      <c r="J101">
        <f t="shared" si="27"/>
        <v>0</v>
      </c>
      <c r="K101">
        <f t="shared" si="27"/>
        <v>0</v>
      </c>
      <c r="L101">
        <f t="shared" si="27"/>
        <v>0</v>
      </c>
      <c r="M101">
        <f t="shared" si="27"/>
        <v>0</v>
      </c>
      <c r="N101">
        <f t="shared" si="27"/>
        <v>0</v>
      </c>
      <c r="O101">
        <f t="shared" si="27"/>
        <v>0</v>
      </c>
      <c r="P101">
        <f t="shared" si="27"/>
        <v>0</v>
      </c>
      <c r="Q101">
        <f t="shared" ref="Q101:AU101" si="28">$E101*Q67</f>
        <v>39884.589695072107</v>
      </c>
      <c r="R101">
        <f t="shared" si="28"/>
        <v>80068.313812857261</v>
      </c>
      <c r="S101">
        <f t="shared" si="28"/>
        <v>120553.41586152579</v>
      </c>
      <c r="T101">
        <f t="shared" si="28"/>
        <v>161342.15617555933</v>
      </c>
      <c r="U101">
        <f t="shared" si="28"/>
        <v>202436.81204194811</v>
      </c>
      <c r="V101">
        <f t="shared" si="28"/>
        <v>243839.67782733485</v>
      </c>
      <c r="W101">
        <f t="shared" si="28"/>
        <v>285553.06510611193</v>
      </c>
      <c r="X101">
        <f t="shared" si="28"/>
        <v>327579.3027894799</v>
      </c>
      <c r="Y101">
        <f t="shared" si="28"/>
        <v>369920.7372554731</v>
      </c>
      <c r="Z101">
        <f t="shared" si="28"/>
        <v>412579.73247996124</v>
      </c>
      <c r="AA101">
        <f t="shared" si="28"/>
        <v>455558.67016863305</v>
      </c>
      <c r="AB101">
        <f t="shared" si="28"/>
        <v>498859.9498899699</v>
      </c>
      <c r="AC101">
        <f t="shared" si="28"/>
        <v>542485.98920921667</v>
      </c>
      <c r="AD101">
        <f t="shared" si="28"/>
        <v>586439.22382335796</v>
      </c>
      <c r="AE101">
        <f t="shared" si="28"/>
        <v>630722.10769710515</v>
      </c>
      <c r="AF101">
        <f t="shared" si="28"/>
        <v>675337.11319990549</v>
      </c>
      <c r="AG101">
        <f t="shared" si="28"/>
        <v>720286.73124397697</v>
      </c>
      <c r="AH101">
        <f t="shared" si="28"/>
        <v>765573.4714233788</v>
      </c>
      <c r="AI101">
        <f t="shared" si="28"/>
        <v>811199.86215412628</v>
      </c>
      <c r="AJ101">
        <f t="shared" si="28"/>
        <v>857168.45081535424</v>
      </c>
      <c r="AK101">
        <f t="shared" si="28"/>
        <v>903481.80389154155</v>
      </c>
      <c r="AL101">
        <f t="shared" si="28"/>
        <v>950142.50711580028</v>
      </c>
      <c r="AM101">
        <f t="shared" si="28"/>
        <v>997153.16561424092</v>
      </c>
      <c r="AN101">
        <f t="shared" si="28"/>
        <v>1044516.4040514199</v>
      </c>
      <c r="AO101">
        <f t="shared" si="28"/>
        <v>1092234.8667768778</v>
      </c>
      <c r="AP101">
        <f t="shared" si="28"/>
        <v>1140311.2179727764</v>
      </c>
      <c r="AQ101">
        <f t="shared" si="28"/>
        <v>1188748.1418026444</v>
      </c>
      <c r="AR101">
        <f t="shared" si="28"/>
        <v>1237548.3425612361</v>
      </c>
      <c r="AS101">
        <f t="shared" si="28"/>
        <v>1286714.5448255173</v>
      </c>
      <c r="AT101">
        <f t="shared" si="28"/>
        <v>1336249.4936067809</v>
      </c>
      <c r="AU101">
        <f t="shared" si="28"/>
        <v>1386155.9545039039</v>
      </c>
    </row>
    <row r="103" spans="1:47">
      <c r="C103" s="15" t="s">
        <v>21</v>
      </c>
      <c r="D103" s="15"/>
      <c r="E103" s="4"/>
      <c r="F103" s="4">
        <v>2009</v>
      </c>
      <c r="G103" s="4">
        <v>2010</v>
      </c>
      <c r="H103" s="4">
        <v>2011</v>
      </c>
      <c r="I103" s="4">
        <v>2012</v>
      </c>
      <c r="J103" s="4">
        <v>2013</v>
      </c>
      <c r="K103" s="4">
        <v>2014</v>
      </c>
      <c r="L103" s="4">
        <v>2015</v>
      </c>
      <c r="M103" s="4">
        <v>2016</v>
      </c>
      <c r="N103" s="4">
        <v>2017</v>
      </c>
      <c r="O103" s="4">
        <v>2018</v>
      </c>
      <c r="P103" s="4">
        <v>2019</v>
      </c>
      <c r="Q103" s="4">
        <v>2020</v>
      </c>
      <c r="R103" s="4">
        <v>2021</v>
      </c>
      <c r="S103" s="4">
        <v>2022</v>
      </c>
      <c r="T103" s="4">
        <v>2023</v>
      </c>
      <c r="U103" s="4">
        <v>2024</v>
      </c>
      <c r="V103" s="4">
        <v>2025</v>
      </c>
      <c r="W103" s="4">
        <v>2026</v>
      </c>
      <c r="X103" s="4">
        <v>2027</v>
      </c>
      <c r="Y103" s="4">
        <v>2028</v>
      </c>
      <c r="Z103" s="4">
        <v>2029</v>
      </c>
      <c r="AA103" s="4">
        <v>2030</v>
      </c>
      <c r="AB103" s="4">
        <v>2031</v>
      </c>
      <c r="AC103" s="4">
        <v>2032</v>
      </c>
      <c r="AD103" s="4">
        <v>2033</v>
      </c>
      <c r="AE103" s="4">
        <v>2034</v>
      </c>
      <c r="AF103" s="4">
        <v>2035</v>
      </c>
      <c r="AG103" s="4">
        <v>2036</v>
      </c>
      <c r="AH103" s="4">
        <v>2037</v>
      </c>
      <c r="AI103" s="4">
        <v>2038</v>
      </c>
      <c r="AJ103" s="4">
        <v>2039</v>
      </c>
      <c r="AK103" s="4">
        <v>2040</v>
      </c>
      <c r="AL103" s="4">
        <v>2041</v>
      </c>
      <c r="AM103" s="4">
        <v>2042</v>
      </c>
      <c r="AN103" s="4">
        <v>2043</v>
      </c>
      <c r="AO103" s="4">
        <v>2044</v>
      </c>
      <c r="AP103" s="4">
        <v>2045</v>
      </c>
      <c r="AQ103" s="4">
        <v>2046</v>
      </c>
      <c r="AR103" s="4">
        <v>2047</v>
      </c>
      <c r="AS103" s="4">
        <v>2048</v>
      </c>
      <c r="AT103" s="4">
        <v>2049</v>
      </c>
      <c r="AU103" s="4">
        <v>2050</v>
      </c>
    </row>
    <row r="104" spans="1:47">
      <c r="C104" t="s">
        <v>22</v>
      </c>
      <c r="F104">
        <f>SUM(F75:F101)</f>
        <v>361232012.60000002</v>
      </c>
      <c r="G104">
        <f t="shared" ref="G104:AU104" si="29">SUM(G75:G101)</f>
        <v>116856396.41320802</v>
      </c>
      <c r="H104">
        <f t="shared" si="29"/>
        <v>116116203.78980707</v>
      </c>
      <c r="I104">
        <f t="shared" si="29"/>
        <v>115370459.7217306</v>
      </c>
      <c r="J104">
        <f t="shared" si="29"/>
        <v>114619122.57314354</v>
      </c>
      <c r="K104">
        <f t="shared" si="29"/>
        <v>113862150.39594215</v>
      </c>
      <c r="L104">
        <f t="shared" si="29"/>
        <v>113099500.92741172</v>
      </c>
      <c r="M104">
        <f t="shared" si="29"/>
        <v>112331131.58786727</v>
      </c>
      <c r="N104">
        <f t="shared" si="29"/>
        <v>111556999.47827633</v>
      </c>
      <c r="O104">
        <f t="shared" si="29"/>
        <v>110777061.37786339</v>
      </c>
      <c r="P104">
        <f t="shared" si="29"/>
        <v>109991273.74169737</v>
      </c>
      <c r="Q104">
        <f t="shared" si="29"/>
        <v>108141853.37954675</v>
      </c>
      <c r="R104">
        <f t="shared" si="29"/>
        <v>106278562.36468008</v>
      </c>
      <c r="S104">
        <f t="shared" si="29"/>
        <v>104401296.66720189</v>
      </c>
      <c r="T104">
        <f t="shared" si="29"/>
        <v>102509951.47699259</v>
      </c>
      <c r="U104">
        <f t="shared" si="29"/>
        <v>100604421.19785674</v>
      </c>
      <c r="V104">
        <f t="shared" si="29"/>
        <v>98684599.441627339</v>
      </c>
      <c r="W104">
        <f t="shared" si="29"/>
        <v>96750379.0222262</v>
      </c>
      <c r="X104">
        <f t="shared" si="29"/>
        <v>94801651.949679598</v>
      </c>
      <c r="Y104">
        <f t="shared" si="29"/>
        <v>92838309.424088866</v>
      </c>
      <c r="Z104">
        <f t="shared" si="29"/>
        <v>90860241.829556286</v>
      </c>
      <c r="AA104">
        <f t="shared" si="29"/>
        <v>88867338.728064612</v>
      </c>
      <c r="AB104">
        <f t="shared" si="29"/>
        <v>86859488.853311777</v>
      </c>
      <c r="AC104">
        <f t="shared" si="29"/>
        <v>84836580.104498386</v>
      </c>
      <c r="AD104">
        <f t="shared" si="29"/>
        <v>82798499.540068731</v>
      </c>
      <c r="AE104">
        <f t="shared" si="29"/>
        <v>80745133.371405944</v>
      </c>
      <c r="AF104">
        <f t="shared" si="29"/>
        <v>78676366.956478149</v>
      </c>
      <c r="AG104">
        <f t="shared" si="29"/>
        <v>76592084.793438494</v>
      </c>
      <c r="AH104">
        <f t="shared" si="29"/>
        <v>74492170.514175892</v>
      </c>
      <c r="AI104">
        <f t="shared" si="29"/>
        <v>72376506.877818942</v>
      </c>
      <c r="AJ104">
        <f t="shared" si="29"/>
        <v>70244975.764189199</v>
      </c>
      <c r="AK104">
        <f t="shared" si="29"/>
        <v>68097458.167207375</v>
      </c>
      <c r="AL104">
        <f t="shared" si="29"/>
        <v>65933834.188248113</v>
      </c>
      <c r="AM104">
        <f t="shared" si="29"/>
        <v>63753983.029446654</v>
      </c>
      <c r="AN104">
        <f t="shared" si="29"/>
        <v>61557782.986954175</v>
      </c>
      <c r="AO104">
        <f t="shared" si="29"/>
        <v>59345111.444143042</v>
      </c>
      <c r="AP104">
        <f t="shared" si="29"/>
        <v>57115844.864760794</v>
      </c>
      <c r="AQ104">
        <f t="shared" si="29"/>
        <v>54869858.786033213</v>
      </c>
      <c r="AR104">
        <f t="shared" si="29"/>
        <v>52607027.811715119</v>
      </c>
      <c r="AS104">
        <f t="shared" si="29"/>
        <v>50327225.60508965</v>
      </c>
      <c r="AT104">
        <f t="shared" si="29"/>
        <v>48030324.881914519</v>
      </c>
      <c r="AU104">
        <f t="shared" si="29"/>
        <v>45716197.403315537</v>
      </c>
    </row>
    <row r="105" spans="1:47">
      <c r="C105" t="s">
        <v>23</v>
      </c>
      <c r="F105">
        <f>F104*109</f>
        <v>39374289373.400002</v>
      </c>
      <c r="G105">
        <f t="shared" ref="G105:AU105" si="30">G104*109</f>
        <v>12737347209.039675</v>
      </c>
      <c r="H105">
        <f t="shared" si="30"/>
        <v>12656666213.08897</v>
      </c>
      <c r="I105">
        <f t="shared" si="30"/>
        <v>12575380109.668636</v>
      </c>
      <c r="J105">
        <f t="shared" si="30"/>
        <v>12493484360.472647</v>
      </c>
      <c r="K105">
        <f t="shared" si="30"/>
        <v>12410974393.157694</v>
      </c>
      <c r="L105">
        <f t="shared" si="30"/>
        <v>12327845601.087877</v>
      </c>
      <c r="M105">
        <f t="shared" si="30"/>
        <v>12244093343.077534</v>
      </c>
      <c r="N105">
        <f t="shared" si="30"/>
        <v>12159712943.13212</v>
      </c>
      <c r="O105">
        <f t="shared" si="30"/>
        <v>12074699690.187109</v>
      </c>
      <c r="P105">
        <f t="shared" si="30"/>
        <v>11989048837.845013</v>
      </c>
      <c r="Q105">
        <f t="shared" si="30"/>
        <v>11787462018.370596</v>
      </c>
      <c r="R105">
        <f t="shared" si="30"/>
        <v>11584363297.75013</v>
      </c>
      <c r="S105">
        <f t="shared" si="30"/>
        <v>11379741336.725006</v>
      </c>
      <c r="T105">
        <f t="shared" si="30"/>
        <v>11173584710.992193</v>
      </c>
      <c r="U105">
        <f t="shared" si="30"/>
        <v>10965881910.566385</v>
      </c>
      <c r="V105">
        <f t="shared" si="30"/>
        <v>10756621339.137381</v>
      </c>
      <c r="W105">
        <f t="shared" si="30"/>
        <v>10545791313.422655</v>
      </c>
      <c r="X105">
        <f t="shared" si="30"/>
        <v>10333380062.515076</v>
      </c>
      <c r="Y105">
        <f t="shared" si="30"/>
        <v>10119375727.225687</v>
      </c>
      <c r="Z105">
        <f t="shared" si="30"/>
        <v>9903766359.4216347</v>
      </c>
      <c r="AA105">
        <f t="shared" si="30"/>
        <v>9686539921.3590431</v>
      </c>
      <c r="AB105">
        <f t="shared" si="30"/>
        <v>9467684285.0109844</v>
      </c>
      <c r="AC105">
        <f t="shared" si="30"/>
        <v>9247187231.3903236</v>
      </c>
      <c r="AD105">
        <f t="shared" si="30"/>
        <v>9025036449.8674908</v>
      </c>
      <c r="AE105">
        <f t="shared" si="30"/>
        <v>8801219537.4832478</v>
      </c>
      <c r="AF105">
        <f t="shared" si="30"/>
        <v>8575723998.2561178</v>
      </c>
      <c r="AG105">
        <f t="shared" si="30"/>
        <v>8348537242.4847956</v>
      </c>
      <c r="AH105">
        <f t="shared" si="30"/>
        <v>8119646586.0451717</v>
      </c>
      <c r="AI105">
        <f t="shared" si="30"/>
        <v>7889039249.6822643</v>
      </c>
      <c r="AJ105">
        <f t="shared" si="30"/>
        <v>7656702358.2966223</v>
      </c>
      <c r="AK105">
        <f t="shared" si="30"/>
        <v>7422622940.2256041</v>
      </c>
      <c r="AL105">
        <f t="shared" si="30"/>
        <v>7186787926.5190439</v>
      </c>
      <c r="AM105">
        <f t="shared" si="30"/>
        <v>6949184150.2096853</v>
      </c>
      <c r="AN105">
        <f t="shared" si="30"/>
        <v>6709798345.5780048</v>
      </c>
      <c r="AO105">
        <f t="shared" si="30"/>
        <v>6468617147.4115915</v>
      </c>
      <c r="AP105">
        <f t="shared" si="30"/>
        <v>6225627090.2589264</v>
      </c>
      <c r="AQ105">
        <f t="shared" si="30"/>
        <v>5980814607.6776199</v>
      </c>
      <c r="AR105">
        <f t="shared" si="30"/>
        <v>5734166031.4769478</v>
      </c>
      <c r="AS105">
        <f t="shared" si="30"/>
        <v>5485667590.954772</v>
      </c>
      <c r="AT105">
        <f t="shared" si="30"/>
        <v>5235305412.1286821</v>
      </c>
      <c r="AU105">
        <f t="shared" si="30"/>
        <v>4983065516.9613934</v>
      </c>
    </row>
    <row r="106" spans="1:47">
      <c r="C106" s="15" t="s">
        <v>24</v>
      </c>
      <c r="D106" s="15"/>
      <c r="E106" s="15"/>
      <c r="F106" s="46">
        <v>39.374289373400003</v>
      </c>
      <c r="G106" s="46">
        <v>29.661239137252238</v>
      </c>
      <c r="H106" s="46">
        <v>22.632489484863097</v>
      </c>
      <c r="I106" s="46">
        <v>17.554709300122347</v>
      </c>
      <c r="J106" s="46">
        <v>13.895230671184404</v>
      </c>
      <c r="K106" s="46">
        <v>11.267076354491021</v>
      </c>
      <c r="L106" s="46">
        <v>9.3890640194819088</v>
      </c>
      <c r="M106" s="46">
        <v>8.0568479649397631</v>
      </c>
      <c r="N106" s="46">
        <v>7.1218965642078631</v>
      </c>
      <c r="O106" s="46">
        <v>6.4762283452576295</v>
      </c>
      <c r="P106" s="46">
        <v>6.0413274944296997</v>
      </c>
      <c r="Q106" s="46">
        <v>5.6447995169268941</v>
      </c>
      <c r="R106" s="46">
        <v>5.359538997372737</v>
      </c>
      <c r="S106" s="46">
        <v>5.1553226749461105</v>
      </c>
      <c r="T106" s="46">
        <v>5.0101570512923095</v>
      </c>
      <c r="U106" s="46">
        <v>4.9080342254945748</v>
      </c>
      <c r="V106" s="46">
        <v>4.837300530695364</v>
      </c>
      <c r="W106" s="46">
        <v>4.7894704207308534</v>
      </c>
      <c r="X106" s="46">
        <v>4.7583639230485195</v>
      </c>
      <c r="Y106" s="46">
        <v>4.7394792710757709</v>
      </c>
      <c r="Z106" s="46">
        <v>4.7295365041774513</v>
      </c>
      <c r="AA106" s="46">
        <v>4.7261453781761062</v>
      </c>
      <c r="AB106" s="46">
        <v>4.727563679041797</v>
      </c>
      <c r="AC106" s="46">
        <v>4.7325212936175785</v>
      </c>
      <c r="AD106" s="46">
        <v>4.7400921197011865</v>
      </c>
      <c r="AE106" s="46">
        <v>4.7496007869711256</v>
      </c>
      <c r="AF106" s="46">
        <v>4.7605547135330353</v>
      </c>
      <c r="AG106" s="46">
        <v>4.7725946057354163</v>
      </c>
      <c r="AH106" s="46">
        <v>4.78545838672696</v>
      </c>
      <c r="AI106" s="46">
        <v>4.7989549047114579</v>
      </c>
      <c r="AJ106" s="46">
        <v>4.8129447649732491</v>
      </c>
      <c r="AK106" s="46">
        <v>4.8273263521790337</v>
      </c>
      <c r="AL106" s="46">
        <v>4.8420256350918294</v>
      </c>
      <c r="AM106" s="46">
        <v>4.8569887283478641</v>
      </c>
      <c r="AN106" s="46">
        <v>4.8721764643710435</v>
      </c>
      <c r="AO106" s="46">
        <v>4.8875604311990504</v>
      </c>
      <c r="AP106" s="46">
        <v>4.9031200795971683</v>
      </c>
      <c r="AQ106" s="46">
        <v>4.9188406103394096</v>
      </c>
      <c r="AR106" s="46">
        <v>4.9347114308526381</v>
      </c>
      <c r="AS106" s="46">
        <v>4.9507250274846708</v>
      </c>
      <c r="AT106" s="46">
        <v>4.9668761412480347</v>
      </c>
      <c r="AU106" s="46">
        <v>4.9831611652100261</v>
      </c>
    </row>
    <row r="111" spans="1:47">
      <c r="A111" s="19" t="s">
        <v>25</v>
      </c>
      <c r="B111" s="19"/>
      <c r="C111" s="19"/>
      <c r="D111" s="19"/>
    </row>
    <row r="112" spans="1:47">
      <c r="A112" s="19"/>
      <c r="B112" s="19"/>
      <c r="C112" s="19"/>
      <c r="D112" s="19"/>
    </row>
    <row r="114" spans="1:47">
      <c r="A114" s="28"/>
      <c r="B114" s="19" t="s">
        <v>26</v>
      </c>
      <c r="C114" s="19"/>
      <c r="D114" s="19"/>
    </row>
    <row r="115" spans="1:47">
      <c r="A115" s="28" t="s">
        <v>37</v>
      </c>
    </row>
    <row r="116" spans="1:47">
      <c r="A116" s="28" t="s">
        <v>38</v>
      </c>
      <c r="B116" t="s">
        <v>27</v>
      </c>
      <c r="F116" s="20">
        <v>0.52030000000000032</v>
      </c>
      <c r="G116" s="20">
        <v>0.51700000000000035</v>
      </c>
      <c r="H116" s="20">
        <v>0.51370000000000038</v>
      </c>
      <c r="I116" s="20">
        <v>0.51040000000000041</v>
      </c>
      <c r="J116" s="20">
        <v>0.50710000000000044</v>
      </c>
      <c r="K116" s="20">
        <v>0.50380000000000047</v>
      </c>
      <c r="L116" s="20">
        <v>0.5005000000000005</v>
      </c>
      <c r="M116" s="20">
        <v>0.48905714300000047</v>
      </c>
      <c r="N116" s="20">
        <v>0.47761428600000044</v>
      </c>
      <c r="O116" s="20">
        <v>0.46617142900000041</v>
      </c>
      <c r="P116" s="20">
        <v>0.45472857200000039</v>
      </c>
      <c r="Q116" s="20">
        <v>0.44328571500000036</v>
      </c>
      <c r="R116" s="20">
        <v>0.43184285800000033</v>
      </c>
      <c r="S116" s="20">
        <v>0.4204000010000003</v>
      </c>
      <c r="T116" s="20">
        <v>0.40895714400000027</v>
      </c>
      <c r="U116" s="20">
        <v>0.39751428700000024</v>
      </c>
      <c r="V116" s="20">
        <v>0.38607143000000022</v>
      </c>
      <c r="W116" s="20">
        <v>0.37462857300000019</v>
      </c>
      <c r="X116" s="20">
        <v>0.36318571600000016</v>
      </c>
      <c r="Y116" s="20">
        <v>0.35174285900000013</v>
      </c>
      <c r="Z116" s="20">
        <v>0.3403000020000001</v>
      </c>
      <c r="AA116" s="20">
        <v>0.32885714500000007</v>
      </c>
      <c r="AB116" s="20">
        <v>0.31741428800000004</v>
      </c>
      <c r="AC116" s="20">
        <v>0.30597143100000002</v>
      </c>
      <c r="AD116" s="20">
        <v>0.29452857399999999</v>
      </c>
      <c r="AE116" s="20">
        <v>0.28308571699999996</v>
      </c>
      <c r="AF116" s="20">
        <v>0.27164285999999993</v>
      </c>
      <c r="AG116" s="20">
        <v>0.2602000029999999</v>
      </c>
      <c r="AH116" s="20">
        <v>0.2487571459999999</v>
      </c>
      <c r="AI116" s="20">
        <v>0.2373142889999999</v>
      </c>
      <c r="AJ116" s="20">
        <v>0.2258714319999999</v>
      </c>
      <c r="AK116" s="20">
        <v>0.2144285749999999</v>
      </c>
      <c r="AL116" s="20">
        <v>0.2029857179999999</v>
      </c>
      <c r="AM116" s="20">
        <v>0.1915428609999999</v>
      </c>
      <c r="AN116" s="20">
        <v>0.1801000039999999</v>
      </c>
      <c r="AO116" s="20">
        <v>0.1686571469999999</v>
      </c>
      <c r="AP116" s="20">
        <v>0.1572142899999999</v>
      </c>
      <c r="AQ116" s="20">
        <v>0.14577143299999989</v>
      </c>
      <c r="AR116" s="20">
        <v>0.13432857599999989</v>
      </c>
      <c r="AS116" s="20">
        <v>0.12288571899999989</v>
      </c>
      <c r="AT116" s="20">
        <v>0.11144286199999989</v>
      </c>
      <c r="AU116" s="20">
        <v>0.100000005</v>
      </c>
    </row>
    <row r="117" spans="1:47">
      <c r="A117" s="28" t="s">
        <v>39</v>
      </c>
      <c r="B117" t="s">
        <v>28</v>
      </c>
      <c r="F117" s="20">
        <v>0.35320000000000024</v>
      </c>
      <c r="G117" s="20">
        <v>0.35800000000000026</v>
      </c>
      <c r="H117" s="20">
        <v>0.36280000000000029</v>
      </c>
      <c r="I117" s="20">
        <v>0.36760000000000032</v>
      </c>
      <c r="J117" s="20">
        <v>0.37240000000000034</v>
      </c>
      <c r="K117" s="20">
        <v>0.37720000000000037</v>
      </c>
      <c r="L117" s="20">
        <v>0.38200000000000039</v>
      </c>
      <c r="M117" s="20">
        <v>0.38680000000000042</v>
      </c>
      <c r="N117" s="20">
        <v>0.39160000000000045</v>
      </c>
      <c r="O117" s="20">
        <v>0.39640000000000047</v>
      </c>
      <c r="P117" s="20">
        <v>0.4012000000000005</v>
      </c>
      <c r="Q117" s="20">
        <v>0.40600000000000053</v>
      </c>
      <c r="R117" s="20">
        <v>0.41080000000000055</v>
      </c>
      <c r="S117" s="20">
        <v>0.41560000000000058</v>
      </c>
      <c r="T117" s="20">
        <v>0.42040000000000061</v>
      </c>
      <c r="U117" s="20">
        <v>0.42520000000000063</v>
      </c>
      <c r="V117" s="20">
        <v>0.43000000000000066</v>
      </c>
      <c r="W117" s="20">
        <v>0.43480000000000069</v>
      </c>
      <c r="X117" s="20">
        <v>0.43960000000000071</v>
      </c>
      <c r="Y117" s="20">
        <v>0.44440000000000074</v>
      </c>
      <c r="Z117" s="20">
        <v>0.44920000000000077</v>
      </c>
      <c r="AA117" s="20">
        <v>0.45400000000000079</v>
      </c>
      <c r="AB117" s="20">
        <v>0.45880000000000082</v>
      </c>
      <c r="AC117" s="20">
        <v>0.46360000000000084</v>
      </c>
      <c r="AD117" s="20">
        <v>0.46840000000000087</v>
      </c>
      <c r="AE117" s="20">
        <v>0.4732000000000009</v>
      </c>
      <c r="AF117" s="20">
        <v>0.47800000000000092</v>
      </c>
      <c r="AG117" s="20">
        <v>0.48280000000000095</v>
      </c>
      <c r="AH117" s="20">
        <v>0.48760000000000098</v>
      </c>
      <c r="AI117" s="20">
        <v>0.492400000000001</v>
      </c>
      <c r="AJ117" s="20">
        <v>0.49720000000000103</v>
      </c>
      <c r="AK117" s="20">
        <v>0.502000000000001</v>
      </c>
      <c r="AL117" s="20">
        <v>0.50680000000000103</v>
      </c>
      <c r="AM117" s="20">
        <v>0.51160000000000105</v>
      </c>
      <c r="AN117" s="20">
        <v>0.51640000000000108</v>
      </c>
      <c r="AO117" s="20">
        <v>0.52120000000000111</v>
      </c>
      <c r="AP117" s="20">
        <v>0.52600000000000113</v>
      </c>
      <c r="AQ117" s="20">
        <v>0.53080000000000116</v>
      </c>
      <c r="AR117" s="20">
        <v>0.53560000000000119</v>
      </c>
      <c r="AS117" s="20">
        <v>0.54040000000000121</v>
      </c>
      <c r="AT117" s="20">
        <v>0.54520000000000124</v>
      </c>
      <c r="AU117" s="20">
        <v>0.55000000000000127</v>
      </c>
    </row>
    <row r="118" spans="1:47">
      <c r="A118" s="28"/>
      <c r="B118" t="s">
        <v>29</v>
      </c>
      <c r="F118" s="20">
        <v>5.1200000000000023E-2</v>
      </c>
      <c r="G118" s="20">
        <v>4.8000000000000022E-2</v>
      </c>
      <c r="H118" s="20">
        <v>4.480000000000002E-2</v>
      </c>
      <c r="I118" s="20">
        <v>4.1600000000000019E-2</v>
      </c>
      <c r="J118" s="20">
        <v>3.8400000000000017E-2</v>
      </c>
      <c r="K118" s="20">
        <v>3.5200000000000016E-2</v>
      </c>
      <c r="L118" s="20">
        <v>3.2000000000000015E-2</v>
      </c>
      <c r="M118" s="20">
        <v>2.8800000000000013E-2</v>
      </c>
      <c r="N118" s="20">
        <v>2.5600000000000012E-2</v>
      </c>
      <c r="O118" s="20">
        <v>2.240000000000001E-2</v>
      </c>
      <c r="P118" s="20">
        <v>1.9200000000000009E-2</v>
      </c>
      <c r="Q118" s="20">
        <v>1.6000000000000007E-2</v>
      </c>
      <c r="R118" s="20">
        <v>1.2800000000000008E-2</v>
      </c>
      <c r="S118" s="20">
        <v>9.6000000000000078E-3</v>
      </c>
      <c r="T118" s="20">
        <v>6.4000000000000081E-3</v>
      </c>
      <c r="U118" s="20">
        <v>3.200000000000008E-3</v>
      </c>
      <c r="V118" s="20">
        <v>7.8062556418956319E-18</v>
      </c>
      <c r="W118" s="20">
        <v>0</v>
      </c>
      <c r="X118" s="20">
        <v>0</v>
      </c>
      <c r="Y118" s="20">
        <v>0</v>
      </c>
      <c r="Z118" s="20">
        <v>0</v>
      </c>
      <c r="AA118" s="20">
        <v>0</v>
      </c>
      <c r="AB118" s="20">
        <v>0</v>
      </c>
      <c r="AC118" s="20">
        <v>0</v>
      </c>
      <c r="AD118" s="20">
        <v>0</v>
      </c>
      <c r="AE118" s="20">
        <v>0</v>
      </c>
      <c r="AF118" s="20">
        <v>0</v>
      </c>
      <c r="AG118" s="20">
        <v>0</v>
      </c>
      <c r="AH118" s="20">
        <v>0</v>
      </c>
      <c r="AI118" s="20">
        <v>0</v>
      </c>
      <c r="AJ118" s="20">
        <v>0</v>
      </c>
      <c r="AK118" s="20">
        <v>0</v>
      </c>
      <c r="AL118" s="20">
        <v>0</v>
      </c>
      <c r="AM118" s="20">
        <v>0</v>
      </c>
      <c r="AN118" s="20">
        <v>0</v>
      </c>
      <c r="AO118" s="20">
        <v>0</v>
      </c>
      <c r="AP118" s="20">
        <v>0</v>
      </c>
      <c r="AQ118" s="20">
        <v>0</v>
      </c>
      <c r="AR118" s="20">
        <v>0</v>
      </c>
      <c r="AS118" s="20">
        <v>0</v>
      </c>
      <c r="AT118" s="20">
        <v>0</v>
      </c>
      <c r="AU118" s="20">
        <v>0</v>
      </c>
    </row>
    <row r="119" spans="1:47">
      <c r="A119" s="28"/>
      <c r="B119" t="s">
        <v>30</v>
      </c>
      <c r="F119" s="21">
        <v>0</v>
      </c>
      <c r="G119" s="21">
        <v>0</v>
      </c>
      <c r="H119" s="21">
        <v>0</v>
      </c>
      <c r="I119" s="21">
        <v>0</v>
      </c>
      <c r="J119" s="21">
        <v>0</v>
      </c>
      <c r="K119" s="21">
        <v>0</v>
      </c>
      <c r="L119" s="21">
        <v>0</v>
      </c>
      <c r="M119" s="21">
        <v>0</v>
      </c>
      <c r="N119" s="21">
        <v>0</v>
      </c>
      <c r="O119" s="21">
        <v>0</v>
      </c>
      <c r="P119" s="21">
        <v>0</v>
      </c>
      <c r="Q119" s="21">
        <v>1.1666667E-2</v>
      </c>
      <c r="R119" s="21">
        <v>2.3333334000000001E-2</v>
      </c>
      <c r="S119" s="21">
        <v>3.5000001000000003E-2</v>
      </c>
      <c r="T119" s="21">
        <v>4.6666668000000001E-2</v>
      </c>
      <c r="U119" s="21">
        <v>5.8333335E-2</v>
      </c>
      <c r="V119" s="21">
        <v>7.0000002000000006E-2</v>
      </c>
      <c r="W119" s="21">
        <v>8.1666669000000011E-2</v>
      </c>
      <c r="X119" s="21">
        <v>9.3333336000000017E-2</v>
      </c>
      <c r="Y119" s="21">
        <v>0.10500000300000002</v>
      </c>
      <c r="Z119" s="21">
        <v>0.11666667000000003</v>
      </c>
      <c r="AA119" s="21">
        <v>0.12833333700000002</v>
      </c>
      <c r="AB119" s="21">
        <v>0.14000000400000001</v>
      </c>
      <c r="AC119" s="21">
        <v>0.151666671</v>
      </c>
      <c r="AD119" s="21">
        <v>0.16333333799999999</v>
      </c>
      <c r="AE119" s="21">
        <v>0.17500000499999999</v>
      </c>
      <c r="AF119" s="21">
        <v>0.18666667199999998</v>
      </c>
      <c r="AG119" s="21">
        <v>0.19833333899999997</v>
      </c>
      <c r="AH119" s="21">
        <v>0.21000000599999996</v>
      </c>
      <c r="AI119" s="21">
        <v>0.22166667299999995</v>
      </c>
      <c r="AJ119" s="21">
        <v>0.23333333999999994</v>
      </c>
      <c r="AK119" s="21">
        <v>0.24500000699999994</v>
      </c>
      <c r="AL119" s="21">
        <v>0.25666667399999993</v>
      </c>
      <c r="AM119" s="21">
        <v>0.26833334099999995</v>
      </c>
      <c r="AN119" s="21">
        <v>0.28000000799999997</v>
      </c>
      <c r="AO119" s="21">
        <v>0.29166667499999999</v>
      </c>
      <c r="AP119" s="21">
        <v>0.30333334200000001</v>
      </c>
      <c r="AQ119" s="21">
        <v>0.31500000900000003</v>
      </c>
      <c r="AR119" s="21">
        <v>0.32666667600000004</v>
      </c>
      <c r="AS119" s="21">
        <v>0.33833334300000006</v>
      </c>
      <c r="AT119" s="21">
        <v>0.35000001000000008</v>
      </c>
      <c r="AU119" s="21">
        <v>0.3616666770000001</v>
      </c>
    </row>
    <row r="122" spans="1:47">
      <c r="B122" s="19" t="s">
        <v>31</v>
      </c>
      <c r="C122" s="19"/>
      <c r="D122" s="19"/>
      <c r="E122" s="19"/>
    </row>
    <row r="124" spans="1:47">
      <c r="B124" t="s">
        <v>27</v>
      </c>
      <c r="D124">
        <v>0.26300000000000001</v>
      </c>
      <c r="F124" s="25">
        <f>F106*F116</f>
        <v>20.486442760980033</v>
      </c>
      <c r="G124" s="25">
        <f>G106*G116</f>
        <v>15.334860633959417</v>
      </c>
      <c r="H124" s="25">
        <f t="shared" ref="G124:AU124" si="31">H106*H116</f>
        <v>11.626309848374181</v>
      </c>
      <c r="I124" s="25">
        <f t="shared" si="31"/>
        <v>8.9599236267824534</v>
      </c>
      <c r="J124" s="25">
        <f t="shared" si="31"/>
        <v>7.0462714733576171</v>
      </c>
      <c r="K124" s="25">
        <f t="shared" si="31"/>
        <v>5.6763530673925819</v>
      </c>
      <c r="L124" s="25">
        <f t="shared" si="31"/>
        <v>4.6992265417506998</v>
      </c>
      <c r="M124" s="25">
        <f t="shared" si="31"/>
        <v>3.9402590473188086</v>
      </c>
      <c r="N124" s="25">
        <f t="shared" si="31"/>
        <v>3.4015195424799947</v>
      </c>
      <c r="O124" s="25">
        <f t="shared" si="31"/>
        <v>3.0190326222390573</v>
      </c>
      <c r="P124" s="25">
        <f t="shared" si="31"/>
        <v>2.7471642245263577</v>
      </c>
      <c r="Q124" s="25">
        <f t="shared" si="31"/>
        <v>2.5022589898925949</v>
      </c>
      <c r="R124" s="25">
        <f t="shared" si="31"/>
        <v>2.3144786381878988</v>
      </c>
      <c r="S124" s="25">
        <f t="shared" si="31"/>
        <v>2.1672976577026692</v>
      </c>
      <c r="T124" s="25">
        <f t="shared" si="31"/>
        <v>2.0489395186879658</v>
      </c>
      <c r="U124" s="25">
        <f t="shared" si="31"/>
        <v>1.9510137257190743</v>
      </c>
      <c r="V124" s="25">
        <f t="shared" si="31"/>
        <v>1.8675435332253192</v>
      </c>
      <c r="W124" s="25">
        <f t="shared" si="31"/>
        <v>1.7942724691441101</v>
      </c>
      <c r="X124" s="25">
        <f t="shared" si="31"/>
        <v>1.7281698083809462</v>
      </c>
      <c r="Y124" s="25">
        <f t="shared" si="31"/>
        <v>1.6670779889794283</v>
      </c>
      <c r="Z124" s="25">
        <f t="shared" si="31"/>
        <v>1.6094612818306602</v>
      </c>
      <c r="AA124" s="25">
        <f t="shared" si="31"/>
        <v>1.5542266759219399</v>
      </c>
      <c r="AB124" s="25">
        <f t="shared" si="31"/>
        <v>1.5005962591577127</v>
      </c>
      <c r="AC124" s="25">
        <f t="shared" si="31"/>
        <v>1.4480163124461418</v>
      </c>
      <c r="AD124" s="25">
        <f t="shared" si="31"/>
        <v>1.3960925726442277</v>
      </c>
      <c r="AE124" s="25">
        <f t="shared" si="31"/>
        <v>1.3445441442434851</v>
      </c>
      <c r="AF124" s="25">
        <f t="shared" si="31"/>
        <v>1.2931706975705941</v>
      </c>
      <c r="AG124" s="25">
        <f t="shared" si="31"/>
        <v>1.2418291307301386</v>
      </c>
      <c r="AH124" s="25">
        <f t="shared" si="31"/>
        <v>1.1904169705839625</v>
      </c>
      <c r="AI124" s="25">
        <f t="shared" si="31"/>
        <v>1.138860571154662</v>
      </c>
      <c r="AJ124" s="25">
        <f t="shared" si="31"/>
        <v>1.0871067262014107</v>
      </c>
      <c r="AK124" s="25">
        <f t="shared" si="31"/>
        <v>1.035116710757698</v>
      </c>
      <c r="AL124" s="25">
        <f t="shared" si="31"/>
        <v>0.98286205011352046</v>
      </c>
      <c r="AM124" s="25">
        <f t="shared" si="31"/>
        <v>0.9303215168725012</v>
      </c>
      <c r="AN124" s="25">
        <f t="shared" si="31"/>
        <v>0.8774790007219303</v>
      </c>
      <c r="AO124" s="25">
        <f t="shared" si="31"/>
        <v>0.82432199811612117</v>
      </c>
      <c r="AP124" s="25">
        <f t="shared" si="31"/>
        <v>0.77084054209861175</v>
      </c>
      <c r="AQ124" s="25">
        <f t="shared" si="31"/>
        <v>0.71702644446776986</v>
      </c>
      <c r="AR124" s="25">
        <f t="shared" si="31"/>
        <v>0.6628727594773568</v>
      </c>
      <c r="AS124" s="25">
        <f t="shared" si="31"/>
        <v>0.608373404573748</v>
      </c>
      <c r="AT124" s="25">
        <f t="shared" si="31"/>
        <v>0.5535228923801967</v>
      </c>
      <c r="AU124" s="25">
        <f t="shared" si="31"/>
        <v>0.49831614143680847</v>
      </c>
    </row>
    <row r="125" spans="1:47">
      <c r="B125" t="s">
        <v>28</v>
      </c>
      <c r="D125">
        <v>0.20200000000000001</v>
      </c>
      <c r="F125" s="25">
        <f>F117*F106</f>
        <v>13.90699900668489</v>
      </c>
      <c r="G125" s="25">
        <f t="shared" ref="G125:AU125" si="32">G117*G106</f>
        <v>10.618723611136309</v>
      </c>
      <c r="H125" s="25">
        <f t="shared" si="32"/>
        <v>8.2110671851083374</v>
      </c>
      <c r="I125" s="25">
        <f t="shared" si="32"/>
        <v>6.4531111387249807</v>
      </c>
      <c r="J125" s="25">
        <f t="shared" si="32"/>
        <v>5.1745839019490765</v>
      </c>
      <c r="K125" s="25">
        <f t="shared" si="32"/>
        <v>4.2499412009140176</v>
      </c>
      <c r="L125" s="25">
        <f t="shared" si="32"/>
        <v>3.5866224554420927</v>
      </c>
      <c r="M125" s="25">
        <f t="shared" si="32"/>
        <v>3.1163887928387037</v>
      </c>
      <c r="N125" s="25">
        <f t="shared" si="32"/>
        <v>2.7889346945438023</v>
      </c>
      <c r="O125" s="25">
        <f t="shared" si="32"/>
        <v>2.5671769160601272</v>
      </c>
      <c r="P125" s="25">
        <f t="shared" si="32"/>
        <v>2.4237805907651984</v>
      </c>
      <c r="Q125" s="25">
        <f t="shared" si="32"/>
        <v>2.2917886038723219</v>
      </c>
      <c r="R125" s="25">
        <f t="shared" si="32"/>
        <v>2.2016986201207231</v>
      </c>
      <c r="S125" s="25">
        <f t="shared" si="32"/>
        <v>2.1425521037076067</v>
      </c>
      <c r="T125" s="25">
        <f t="shared" si="32"/>
        <v>2.1062700243632899</v>
      </c>
      <c r="U125" s="25">
        <f t="shared" si="32"/>
        <v>2.0868961526802963</v>
      </c>
      <c r="V125" s="25">
        <f t="shared" si="32"/>
        <v>2.0800392281990097</v>
      </c>
      <c r="W125" s="25">
        <f t="shared" si="32"/>
        <v>2.0824617389337785</v>
      </c>
      <c r="X125" s="25">
        <f t="shared" si="32"/>
        <v>2.0917767805721326</v>
      </c>
      <c r="Y125" s="25">
        <f t="shared" si="32"/>
        <v>2.1062245880660759</v>
      </c>
      <c r="Z125" s="25">
        <f t="shared" si="32"/>
        <v>2.1245077976765145</v>
      </c>
      <c r="AA125" s="25">
        <f t="shared" si="32"/>
        <v>2.1456700016919559</v>
      </c>
      <c r="AB125" s="25">
        <f t="shared" si="32"/>
        <v>2.1690062159443801</v>
      </c>
      <c r="AC125" s="25">
        <f t="shared" si="32"/>
        <v>2.1939968717211134</v>
      </c>
      <c r="AD125" s="25">
        <f t="shared" si="32"/>
        <v>2.2202591488680401</v>
      </c>
      <c r="AE125" s="25">
        <f t="shared" si="32"/>
        <v>2.247511092394741</v>
      </c>
      <c r="AF125" s="25">
        <f t="shared" si="32"/>
        <v>2.2755451530687951</v>
      </c>
      <c r="AG125" s="25">
        <f t="shared" si="32"/>
        <v>2.3042086756490634</v>
      </c>
      <c r="AH125" s="25">
        <f t="shared" si="32"/>
        <v>2.3333895093680703</v>
      </c>
      <c r="AI125" s="25">
        <f t="shared" si="32"/>
        <v>2.3630053950799268</v>
      </c>
      <c r="AJ125" s="25">
        <f t="shared" si="32"/>
        <v>2.3929961371447046</v>
      </c>
      <c r="AK125" s="25">
        <f t="shared" si="32"/>
        <v>2.4233178287938797</v>
      </c>
      <c r="AL125" s="25">
        <f t="shared" si="32"/>
        <v>2.453938591864544</v>
      </c>
      <c r="AM125" s="25">
        <f t="shared" si="32"/>
        <v>2.4848354334227722</v>
      </c>
      <c r="AN125" s="25">
        <f t="shared" si="32"/>
        <v>2.5159919262012123</v>
      </c>
      <c r="AO125" s="25">
        <f t="shared" si="32"/>
        <v>2.5473964967409506</v>
      </c>
      <c r="AP125" s="25">
        <f t="shared" si="32"/>
        <v>2.5790411618681159</v>
      </c>
      <c r="AQ125" s="25">
        <f t="shared" si="32"/>
        <v>2.6109205959681643</v>
      </c>
      <c r="AR125" s="25">
        <f t="shared" si="32"/>
        <v>2.6430314423646788</v>
      </c>
      <c r="AS125" s="25">
        <f t="shared" si="32"/>
        <v>2.675371804852722</v>
      </c>
      <c r="AT125" s="25">
        <f t="shared" si="32"/>
        <v>2.7079408722084346</v>
      </c>
      <c r="AU125" s="25">
        <f t="shared" si="32"/>
        <v>2.7407386408655205</v>
      </c>
    </row>
    <row r="126" spans="1:47">
      <c r="B126" t="s">
        <v>29</v>
      </c>
      <c r="D126">
        <v>0.71299999999999997</v>
      </c>
      <c r="F126" s="25">
        <f>F118*F106</f>
        <v>2.0159636159180812</v>
      </c>
      <c r="G126" s="25">
        <f t="shared" ref="G126:AU126" si="33">G118*G106</f>
        <v>1.4237394785881081</v>
      </c>
      <c r="H126" s="25">
        <f t="shared" si="33"/>
        <v>1.0139355289218672</v>
      </c>
      <c r="I126" s="25">
        <f t="shared" si="33"/>
        <v>0.73027590688509003</v>
      </c>
      <c r="J126" s="25">
        <f t="shared" si="33"/>
        <v>0.53357685777348129</v>
      </c>
      <c r="K126" s="25">
        <f t="shared" si="33"/>
        <v>0.39660108767808411</v>
      </c>
      <c r="L126" s="25">
        <f t="shared" si="33"/>
        <v>0.30045004862342123</v>
      </c>
      <c r="M126" s="25">
        <f t="shared" si="33"/>
        <v>0.23203722139026528</v>
      </c>
      <c r="N126" s="25">
        <f t="shared" si="33"/>
        <v>0.18232055204372138</v>
      </c>
      <c r="O126" s="25">
        <f t="shared" si="33"/>
        <v>0.14506751493377096</v>
      </c>
      <c r="P126" s="25">
        <f t="shared" si="33"/>
        <v>0.11599348789305029</v>
      </c>
      <c r="Q126" s="25">
        <f t="shared" si="33"/>
        <v>9.0316792270830351E-2</v>
      </c>
      <c r="R126" s="25">
        <f t="shared" si="33"/>
        <v>6.8602099166371069E-2</v>
      </c>
      <c r="S126" s="25">
        <f t="shared" si="33"/>
        <v>4.9491097679482704E-2</v>
      </c>
      <c r="T126" s="25">
        <f t="shared" si="33"/>
        <v>3.2065005128270818E-2</v>
      </c>
      <c r="U126" s="25">
        <f t="shared" si="33"/>
        <v>1.5705709521582678E-2</v>
      </c>
      <c r="V126" s="25">
        <f t="shared" si="33"/>
        <v>3.7761204559285421E-17</v>
      </c>
      <c r="W126" s="25">
        <f t="shared" si="33"/>
        <v>0</v>
      </c>
      <c r="X126" s="25">
        <f t="shared" si="33"/>
        <v>0</v>
      </c>
      <c r="Y126" s="25">
        <f t="shared" si="33"/>
        <v>0</v>
      </c>
      <c r="Z126" s="25">
        <f t="shared" si="33"/>
        <v>0</v>
      </c>
      <c r="AA126" s="25">
        <f t="shared" si="33"/>
        <v>0</v>
      </c>
      <c r="AB126" s="25">
        <f t="shared" si="33"/>
        <v>0</v>
      </c>
      <c r="AC126" s="25">
        <f t="shared" si="33"/>
        <v>0</v>
      </c>
      <c r="AD126" s="25">
        <f t="shared" si="33"/>
        <v>0</v>
      </c>
      <c r="AE126" s="25">
        <f t="shared" si="33"/>
        <v>0</v>
      </c>
      <c r="AF126" s="25">
        <f t="shared" si="33"/>
        <v>0</v>
      </c>
      <c r="AG126" s="25">
        <f t="shared" si="33"/>
        <v>0</v>
      </c>
      <c r="AH126" s="25">
        <f t="shared" si="33"/>
        <v>0</v>
      </c>
      <c r="AI126" s="25">
        <f t="shared" si="33"/>
        <v>0</v>
      </c>
      <c r="AJ126" s="25">
        <f t="shared" si="33"/>
        <v>0</v>
      </c>
      <c r="AK126" s="25">
        <f t="shared" si="33"/>
        <v>0</v>
      </c>
      <c r="AL126" s="25">
        <f t="shared" si="33"/>
        <v>0</v>
      </c>
      <c r="AM126" s="25">
        <f t="shared" si="33"/>
        <v>0</v>
      </c>
      <c r="AN126" s="25">
        <f t="shared" si="33"/>
        <v>0</v>
      </c>
      <c r="AO126" s="25">
        <f t="shared" si="33"/>
        <v>0</v>
      </c>
      <c r="AP126" s="25">
        <f t="shared" si="33"/>
        <v>0</v>
      </c>
      <c r="AQ126" s="25">
        <f t="shared" si="33"/>
        <v>0</v>
      </c>
      <c r="AR126" s="25">
        <f t="shared" si="33"/>
        <v>0</v>
      </c>
      <c r="AS126" s="25">
        <f t="shared" si="33"/>
        <v>0</v>
      </c>
      <c r="AT126" s="25">
        <f t="shared" si="33"/>
        <v>0</v>
      </c>
      <c r="AU126" s="25">
        <f t="shared" si="33"/>
        <v>0</v>
      </c>
    </row>
    <row r="127" spans="1:47">
      <c r="B127" t="s">
        <v>30</v>
      </c>
      <c r="D127">
        <v>5.5E-2</v>
      </c>
      <c r="F127" s="25">
        <f>F119*F106</f>
        <v>0</v>
      </c>
      <c r="G127" s="25">
        <f t="shared" ref="G127:AU127" si="34">G119*G106</f>
        <v>0</v>
      </c>
      <c r="H127" s="25">
        <f t="shared" si="34"/>
        <v>0</v>
      </c>
      <c r="I127" s="25">
        <f t="shared" si="34"/>
        <v>0</v>
      </c>
      <c r="J127" s="25">
        <f t="shared" si="34"/>
        <v>0</v>
      </c>
      <c r="K127" s="25">
        <f t="shared" si="34"/>
        <v>0</v>
      </c>
      <c r="L127" s="25">
        <f t="shared" si="34"/>
        <v>0</v>
      </c>
      <c r="M127" s="25">
        <f t="shared" si="34"/>
        <v>0</v>
      </c>
      <c r="N127" s="25">
        <f t="shared" si="34"/>
        <v>0</v>
      </c>
      <c r="O127" s="25">
        <f t="shared" si="34"/>
        <v>0</v>
      </c>
      <c r="P127" s="25">
        <f t="shared" si="34"/>
        <v>0</v>
      </c>
      <c r="Q127" s="25">
        <f t="shared" si="34"/>
        <v>6.5855996245746937E-2</v>
      </c>
      <c r="R127" s="25">
        <f t="shared" si="34"/>
        <v>0.12505591351172321</v>
      </c>
      <c r="S127" s="25">
        <f t="shared" si="34"/>
        <v>0.18043629877843656</v>
      </c>
      <c r="T127" s="25">
        <f t="shared" si="34"/>
        <v>0.23380733574051718</v>
      </c>
      <c r="U127" s="25">
        <f t="shared" si="34"/>
        <v>0.28630200466724059</v>
      </c>
      <c r="V127" s="25">
        <f t="shared" si="34"/>
        <v>0.33861104682327658</v>
      </c>
      <c r="W127" s="25">
        <f t="shared" si="34"/>
        <v>0.39114009553511742</v>
      </c>
      <c r="X127" s="25">
        <f t="shared" si="34"/>
        <v>0.44411397884016568</v>
      </c>
      <c r="Y127" s="25">
        <f t="shared" si="34"/>
        <v>0.49764533768139385</v>
      </c>
      <c r="Z127" s="25">
        <f t="shared" si="34"/>
        <v>0.55177927458582443</v>
      </c>
      <c r="AA127" s="25">
        <f t="shared" si="34"/>
        <v>0.60652200752846674</v>
      </c>
      <c r="AB127" s="25">
        <f t="shared" si="34"/>
        <v>0.6618589339761064</v>
      </c>
      <c r="AC127" s="25">
        <f t="shared" si="34"/>
        <v>0.71776575003959164</v>
      </c>
      <c r="AD127" s="25">
        <f t="shared" si="34"/>
        <v>0.77421506833829035</v>
      </c>
      <c r="AE127" s="25">
        <f t="shared" si="34"/>
        <v>0.83118016146795082</v>
      </c>
      <c r="AF127" s="25">
        <f t="shared" si="34"/>
        <v>0.88863690524912498</v>
      </c>
      <c r="AG127" s="25">
        <f t="shared" si="34"/>
        <v>0.9465646238488935</v>
      </c>
      <c r="AH127" s="25">
        <f t="shared" si="34"/>
        <v>1.0049462899254118</v>
      </c>
      <c r="AI127" s="25">
        <f t="shared" si="34"/>
        <v>1.0637683676044207</v>
      </c>
      <c r="AJ127" s="25">
        <f t="shared" si="34"/>
        <v>1.1230204772467229</v>
      </c>
      <c r="AK127" s="25">
        <f t="shared" si="34"/>
        <v>1.1826949900751473</v>
      </c>
      <c r="AL127" s="25">
        <f t="shared" si="34"/>
        <v>1.2427866151817573</v>
      </c>
      <c r="AM127" s="25">
        <f t="shared" si="34"/>
        <v>1.3032920126769236</v>
      </c>
      <c r="AN127" s="25">
        <f t="shared" si="34"/>
        <v>1.3642094490013037</v>
      </c>
      <c r="AO127" s="25">
        <f t="shared" si="34"/>
        <v>1.4255384998293932</v>
      </c>
      <c r="AP127" s="25">
        <f t="shared" si="34"/>
        <v>1.487279799971515</v>
      </c>
      <c r="AQ127" s="25">
        <f t="shared" si="34"/>
        <v>1.5494348365264796</v>
      </c>
      <c r="AR127" s="25">
        <f t="shared" si="34"/>
        <v>1.6120057801358354</v>
      </c>
      <c r="AS127" s="25">
        <f t="shared" si="34"/>
        <v>1.6749953488226559</v>
      </c>
      <c r="AT127" s="25">
        <f t="shared" si="34"/>
        <v>1.738406699105574</v>
      </c>
      <c r="AU127" s="25">
        <f t="shared" si="34"/>
        <v>1.8022433395769586</v>
      </c>
    </row>
    <row r="129" spans="1:47">
      <c r="B129" s="19" t="s">
        <v>32</v>
      </c>
      <c r="C129" s="19"/>
      <c r="D129" s="19"/>
      <c r="E129" s="19"/>
      <c r="F129">
        <v>2009</v>
      </c>
      <c r="G129">
        <v>2010</v>
      </c>
      <c r="H129">
        <v>2011</v>
      </c>
      <c r="I129">
        <v>2012</v>
      </c>
      <c r="J129">
        <v>2013</v>
      </c>
      <c r="K129">
        <v>2014</v>
      </c>
      <c r="L129">
        <v>2015</v>
      </c>
      <c r="M129">
        <v>2016</v>
      </c>
      <c r="N129">
        <v>2017</v>
      </c>
      <c r="O129">
        <v>2018</v>
      </c>
      <c r="P129">
        <v>2019</v>
      </c>
      <c r="Q129">
        <v>2020</v>
      </c>
      <c r="R129">
        <v>2021</v>
      </c>
      <c r="S129">
        <v>2022</v>
      </c>
      <c r="T129">
        <v>2023</v>
      </c>
      <c r="U129">
        <v>2024</v>
      </c>
      <c r="V129">
        <v>2025</v>
      </c>
      <c r="W129">
        <v>2026</v>
      </c>
      <c r="X129">
        <v>2027</v>
      </c>
      <c r="Y129">
        <v>2028</v>
      </c>
      <c r="Z129">
        <v>2029</v>
      </c>
      <c r="AA129">
        <v>2030</v>
      </c>
      <c r="AB129">
        <v>2031</v>
      </c>
      <c r="AC129">
        <v>2032</v>
      </c>
      <c r="AD129">
        <v>2033</v>
      </c>
      <c r="AE129">
        <v>2034</v>
      </c>
      <c r="AF129">
        <v>2035</v>
      </c>
      <c r="AG129">
        <v>2036</v>
      </c>
      <c r="AH129">
        <v>2037</v>
      </c>
      <c r="AI129">
        <v>2038</v>
      </c>
      <c r="AJ129">
        <v>2039</v>
      </c>
      <c r="AK129">
        <v>2040</v>
      </c>
      <c r="AL129">
        <v>2041</v>
      </c>
      <c r="AM129">
        <v>2042</v>
      </c>
      <c r="AN129">
        <v>2043</v>
      </c>
      <c r="AO129">
        <v>2044</v>
      </c>
      <c r="AP129">
        <v>2045</v>
      </c>
      <c r="AQ129">
        <v>2046</v>
      </c>
      <c r="AR129">
        <v>2047</v>
      </c>
      <c r="AS129">
        <v>2048</v>
      </c>
      <c r="AT129">
        <v>2049</v>
      </c>
      <c r="AU129">
        <v>2050</v>
      </c>
    </row>
    <row r="130" spans="1:47">
      <c r="F130" s="25">
        <f>($D124*F124)+($D125*F125)+($D126*F126)+($D127*F127)</f>
        <v>9.6345303036376873</v>
      </c>
      <c r="G130" s="25">
        <f>($D124*G124)+($D125*G125)+($D126*G126)+($D127*G127)</f>
        <v>7.1931767644141829</v>
      </c>
      <c r="H130" s="25">
        <f t="shared" ref="G130:AU130" si="35">($D124*H124)+($D125*H125)+($D126*H126)+($D127*H127)</f>
        <v>5.4392910936355854</v>
      </c>
      <c r="I130" s="25">
        <f t="shared" si="35"/>
        <v>4.1806750854753005</v>
      </c>
      <c r="J130" s="25">
        <f t="shared" si="35"/>
        <v>3.2788756452792591</v>
      </c>
      <c r="K130" s="25">
        <f t="shared" si="35"/>
        <v>2.6341455548233546</v>
      </c>
      <c r="L130" s="25">
        <f t="shared" si="35"/>
        <v>2.174615201148236</v>
      </c>
      <c r="M130" s="25">
        <f t="shared" si="35"/>
        <v>1.8312412044495243</v>
      </c>
      <c r="N130" s="25">
        <f t="shared" si="35"/>
        <v>1.5879590015772602</v>
      </c>
      <c r="O130" s="25">
        <f t="shared" si="35"/>
        <v>1.4160084548407965</v>
      </c>
      <c r="P130" s="25">
        <f t="shared" si="35"/>
        <v>1.294811227252747</v>
      </c>
      <c r="Q130" s="25">
        <f t="shared" si="35"/>
        <v>1.1890533650065798</v>
      </c>
      <c r="R130" s="25">
        <f t="shared" si="35"/>
        <v>1.1092423750565708</v>
      </c>
      <c r="S130" s="25">
        <f t="shared" si="35"/>
        <v>1.0480059580030237</v>
      </c>
      <c r="T130" s="25">
        <f t="shared" si="35"/>
        <v>1.0000593904585051</v>
      </c>
      <c r="U130" s="25">
        <f t="shared" si="35"/>
        <v>0.96161441385112301</v>
      </c>
      <c r="V130" s="25">
        <f t="shared" si="35"/>
        <v>0.92995548090973912</v>
      </c>
      <c r="W130" s="25">
        <f t="shared" si="35"/>
        <v>0.91406363590395578</v>
      </c>
      <c r="X130" s="25">
        <f t="shared" si="35"/>
        <v>0.90147383811596882</v>
      </c>
      <c r="Y130" s="25">
        <f t="shared" si="35"/>
        <v>0.89126937146341367</v>
      </c>
      <c r="Z130" s="25">
        <f t="shared" si="35"/>
        <v>0.8827867523543399</v>
      </c>
      <c r="AA130" s="25">
        <f t="shared" si="35"/>
        <v>0.87554566652331101</v>
      </c>
      <c r="AB130" s="25">
        <f t="shared" si="35"/>
        <v>0.86919831314792917</v>
      </c>
      <c r="AC130" s="25">
        <f t="shared" si="35"/>
        <v>0.86349277451317774</v>
      </c>
      <c r="AD130" s="25">
        <f t="shared" si="35"/>
        <v>0.85824652343538199</v>
      </c>
      <c r="AE130" s="25">
        <f t="shared" si="35"/>
        <v>0.85332725948051158</v>
      </c>
      <c r="AF130" s="25">
        <f t="shared" si="35"/>
        <v>0.84863904416966485</v>
      </c>
      <c r="AG130" s="25">
        <f t="shared" si="35"/>
        <v>0.84411226817482643</v>
      </c>
      <c r="AH130" s="25">
        <f t="shared" si="35"/>
        <v>0.83969639010183006</v>
      </c>
      <c r="AI130" s="25">
        <f t="shared" si="35"/>
        <v>0.83535468023806458</v>
      </c>
      <c r="AJ130" s="25">
        <f t="shared" si="35"/>
        <v>0.83106041494277116</v>
      </c>
      <c r="AK130" s="25">
        <f t="shared" si="35"/>
        <v>0.82679412079977133</v>
      </c>
      <c r="AL130" s="25">
        <f t="shared" si="35"/>
        <v>0.82254157857149046</v>
      </c>
      <c r="AM130" s="25">
        <f t="shared" si="35"/>
        <v>0.8182923771860986</v>
      </c>
      <c r="AN130" s="25">
        <f t="shared" si="35"/>
        <v>0.81403886597758435</v>
      </c>
      <c r="AO130" s="25">
        <f t="shared" si="35"/>
        <v>0.80977539533682863</v>
      </c>
      <c r="AP130" s="25">
        <f t="shared" si="35"/>
        <v>0.80549776626772762</v>
      </c>
      <c r="AQ130" s="25">
        <f t="shared" si="35"/>
        <v>0.80120283128954906</v>
      </c>
      <c r="AR130" s="25">
        <f t="shared" si="35"/>
        <v>0.79688820500768087</v>
      </c>
      <c r="AS130" s="25">
        <f t="shared" si="35"/>
        <v>0.79255205416839158</v>
      </c>
      <c r="AT130" s="25">
        <f t="shared" si="35"/>
        <v>0.78819294533290218</v>
      </c>
      <c r="AU130" s="25">
        <f t="shared" si="35"/>
        <v>0.78380973432944856</v>
      </c>
    </row>
    <row r="131" spans="1:47">
      <c r="B131" t="s">
        <v>64</v>
      </c>
      <c r="D131" s="19" t="s">
        <v>35</v>
      </c>
      <c r="E131" s="19" t="s">
        <v>70</v>
      </c>
      <c r="F131" s="26">
        <f>F130*1000000</f>
        <v>9634530.3036376871</v>
      </c>
      <c r="G131" s="26">
        <f>G130*1000000</f>
        <v>7193176.7644141829</v>
      </c>
      <c r="H131" s="26">
        <f t="shared" ref="G131:AU131" si="36">H130*1000000</f>
        <v>5439291.0936355852</v>
      </c>
      <c r="I131" s="26">
        <f t="shared" si="36"/>
        <v>4180675.0854753004</v>
      </c>
      <c r="J131" s="26">
        <f t="shared" si="36"/>
        <v>3278875.645279259</v>
      </c>
      <c r="K131" s="26">
        <f t="shared" si="36"/>
        <v>2634145.5548233544</v>
      </c>
      <c r="L131" s="26">
        <f t="shared" si="36"/>
        <v>2174615.2011482362</v>
      </c>
      <c r="M131" s="26">
        <f t="shared" si="36"/>
        <v>1831241.2044495244</v>
      </c>
      <c r="N131" s="26">
        <f t="shared" si="36"/>
        <v>1587959.0015772602</v>
      </c>
      <c r="O131" s="26">
        <f t="shared" si="36"/>
        <v>1416008.4548407965</v>
      </c>
      <c r="P131" s="26">
        <f t="shared" si="36"/>
        <v>1294811.2272527469</v>
      </c>
      <c r="Q131" s="26">
        <f t="shared" si="36"/>
        <v>1189053.3650065798</v>
      </c>
      <c r="R131" s="26">
        <f t="shared" si="36"/>
        <v>1109242.3750565709</v>
      </c>
      <c r="S131" s="26">
        <f t="shared" si="36"/>
        <v>1048005.9580030236</v>
      </c>
      <c r="T131" s="26">
        <f t="shared" si="36"/>
        <v>1000059.3904585051</v>
      </c>
      <c r="U131" s="26">
        <f t="shared" si="36"/>
        <v>961614.41385112295</v>
      </c>
      <c r="V131" s="26">
        <f t="shared" si="36"/>
        <v>929955.48090973916</v>
      </c>
      <c r="W131" s="26">
        <f t="shared" si="36"/>
        <v>914063.63590395579</v>
      </c>
      <c r="X131" s="26">
        <f t="shared" si="36"/>
        <v>901473.83811596886</v>
      </c>
      <c r="Y131" s="26">
        <f t="shared" si="36"/>
        <v>891269.3714634137</v>
      </c>
      <c r="Z131" s="26">
        <f t="shared" si="36"/>
        <v>882786.75235433993</v>
      </c>
      <c r="AA131" s="26">
        <f t="shared" si="36"/>
        <v>875545.66652331105</v>
      </c>
      <c r="AB131" s="26">
        <f t="shared" si="36"/>
        <v>869198.31314792915</v>
      </c>
      <c r="AC131" s="26">
        <f t="shared" si="36"/>
        <v>863492.77451317769</v>
      </c>
      <c r="AD131" s="26">
        <f t="shared" si="36"/>
        <v>858246.52343538194</v>
      </c>
      <c r="AE131" s="26">
        <f t="shared" si="36"/>
        <v>853327.25948051154</v>
      </c>
      <c r="AF131" s="26">
        <f t="shared" si="36"/>
        <v>848639.04416966485</v>
      </c>
      <c r="AG131" s="26">
        <f t="shared" si="36"/>
        <v>844112.2681748264</v>
      </c>
      <c r="AH131" s="26">
        <f t="shared" si="36"/>
        <v>839696.39010183001</v>
      </c>
      <c r="AI131" s="26">
        <f t="shared" si="36"/>
        <v>835354.68023806461</v>
      </c>
      <c r="AJ131" s="26">
        <f t="shared" si="36"/>
        <v>831060.4149427712</v>
      </c>
      <c r="AK131" s="26">
        <f t="shared" si="36"/>
        <v>826794.12079977128</v>
      </c>
      <c r="AL131" s="26">
        <f t="shared" si="36"/>
        <v>822541.57857149048</v>
      </c>
      <c r="AM131" s="26">
        <f t="shared" si="36"/>
        <v>818292.3771860986</v>
      </c>
      <c r="AN131" s="26">
        <f t="shared" si="36"/>
        <v>814038.86597758438</v>
      </c>
      <c r="AO131" s="26">
        <f t="shared" si="36"/>
        <v>809775.39533682866</v>
      </c>
      <c r="AP131" s="26">
        <f t="shared" si="36"/>
        <v>805497.76626772759</v>
      </c>
      <c r="AQ131" s="26">
        <f t="shared" si="36"/>
        <v>801202.83128954901</v>
      </c>
      <c r="AR131" s="26">
        <f t="shared" si="36"/>
        <v>796888.20500768092</v>
      </c>
      <c r="AS131" s="26">
        <f t="shared" si="36"/>
        <v>792552.05416839162</v>
      </c>
      <c r="AT131" s="26">
        <f t="shared" si="36"/>
        <v>788192.94533290213</v>
      </c>
      <c r="AU131" s="26">
        <f t="shared" si="36"/>
        <v>783809.73432944855</v>
      </c>
    </row>
    <row r="136" spans="1:47">
      <c r="A136" s="27" t="s">
        <v>36</v>
      </c>
      <c r="B136" s="27"/>
      <c r="C136" s="27"/>
      <c r="D136" s="27"/>
      <c r="E136" s="27"/>
      <c r="F136" s="27"/>
    </row>
    <row r="137" spans="1:47">
      <c r="A137" s="27"/>
      <c r="B137" s="27"/>
      <c r="C137" s="27"/>
      <c r="D137" s="27"/>
      <c r="E137" s="27"/>
      <c r="F137" s="27"/>
    </row>
    <row r="138" spans="1:47">
      <c r="A138" s="27" t="s">
        <v>40</v>
      </c>
      <c r="B138" s="27"/>
      <c r="C138" s="27"/>
      <c r="D138" s="27"/>
      <c r="E138" s="27"/>
      <c r="F138" s="27"/>
    </row>
    <row r="140" spans="1:47">
      <c r="F140" t="s">
        <v>41</v>
      </c>
    </row>
    <row r="141" spans="1:47">
      <c r="F141" s="4">
        <v>1990</v>
      </c>
      <c r="G141" s="4">
        <v>2000</v>
      </c>
      <c r="H141" s="4">
        <v>2010</v>
      </c>
      <c r="I141" s="4">
        <v>2020</v>
      </c>
      <c r="J141" s="4">
        <v>2030</v>
      </c>
      <c r="K141" s="4">
        <v>2040</v>
      </c>
      <c r="L141" s="4">
        <v>2050</v>
      </c>
    </row>
    <row r="142" spans="1:47">
      <c r="C142" t="s">
        <v>42</v>
      </c>
      <c r="E142" t="s">
        <v>63</v>
      </c>
      <c r="F142" s="30">
        <v>8116593.5570616741</v>
      </c>
      <c r="G142" s="8">
        <v>8847086.9771972243</v>
      </c>
      <c r="H142" s="8">
        <v>9577580.3973327745</v>
      </c>
      <c r="I142" s="8">
        <v>8447094.558413472</v>
      </c>
      <c r="J142" s="8">
        <v>7453192.5662685009</v>
      </c>
      <c r="K142" s="8">
        <v>6914839.9460828602</v>
      </c>
      <c r="L142" s="8">
        <v>6374262.9812136739</v>
      </c>
      <c r="M142" s="31">
        <f>(L142-F142)/F142</f>
        <v>-0.21466278477528564</v>
      </c>
    </row>
    <row r="143" spans="1:47">
      <c r="C143" t="s">
        <v>43</v>
      </c>
      <c r="E143" s="1" t="s">
        <v>65</v>
      </c>
      <c r="F143" s="53">
        <v>8116593.5570616741</v>
      </c>
      <c r="G143" s="53">
        <v>7797711.8609623378</v>
      </c>
      <c r="H143" s="53">
        <f>G143*(1-0.4%)^10</f>
        <v>7491358.2698361427</v>
      </c>
      <c r="I143" s="53">
        <f>H143*(1-5.1%)^10</f>
        <v>4438361.6997254435</v>
      </c>
      <c r="J143" s="53">
        <f t="shared" ref="J143:L143" si="37">I143*(1-5.1%)^10</f>
        <v>2629570.4821524448</v>
      </c>
      <c r="K143" s="53">
        <f t="shared" si="37"/>
        <v>1557926.4125848913</v>
      </c>
      <c r="L143" s="53">
        <f t="shared" si="37"/>
        <v>923015.64970522816</v>
      </c>
      <c r="M143" s="31">
        <f t="shared" ref="M143:M145" si="38">(L143-F143)/F143</f>
        <v>-0.88628041515000122</v>
      </c>
    </row>
    <row r="144" spans="1:47">
      <c r="A144" t="s">
        <v>76</v>
      </c>
      <c r="C144" t="s">
        <v>44</v>
      </c>
      <c r="E144" t="s">
        <v>62</v>
      </c>
      <c r="F144" s="41">
        <v>8116593.5570616741</v>
      </c>
      <c r="G144" s="8">
        <v>6493274.8456493393</v>
      </c>
      <c r="H144" s="41">
        <v>4686518.1516450252</v>
      </c>
      <c r="I144" s="8">
        <v>3978292.7657284108</v>
      </c>
      <c r="J144" s="8">
        <v>3211591.0722384378</v>
      </c>
      <c r="K144" s="8">
        <v>2683093.726266752</v>
      </c>
      <c r="L144" s="8">
        <v>2180924.4093731367</v>
      </c>
      <c r="M144" s="31">
        <f t="shared" si="38"/>
        <v>-0.73130052724203887</v>
      </c>
    </row>
    <row r="145" spans="5:13">
      <c r="E145" s="55" t="s">
        <v>64</v>
      </c>
      <c r="F145" s="41">
        <v>8116593.5570616741</v>
      </c>
      <c r="G145" s="8">
        <f>F143*(1-30%)</f>
        <v>5681615.4899431719</v>
      </c>
      <c r="H145" s="8">
        <v>3088946.8090114226</v>
      </c>
      <c r="I145" s="8">
        <v>2482979.4815212963</v>
      </c>
      <c r="J145" s="8">
        <v>1794487.3407647735</v>
      </c>
      <c r="K145" s="8">
        <v>1271300.2105444632</v>
      </c>
      <c r="L145" s="8">
        <v>783794.68965682725</v>
      </c>
      <c r="M145" s="31">
        <f t="shared" si="38"/>
        <v>-0.90343304932709079</v>
      </c>
    </row>
    <row r="147" spans="5:13">
      <c r="H147" s="31"/>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1"/>
  <sheetViews>
    <sheetView topLeftCell="A127" workbookViewId="0">
      <selection activeCell="B11" sqref="B11:AV14"/>
    </sheetView>
  </sheetViews>
  <sheetFormatPr baseColWidth="10" defaultRowHeight="15" x14ac:dyDescent="0"/>
  <cols>
    <col min="6" max="6" width="12" bestFit="1" customWidth="1"/>
    <col min="7" max="8" width="12.33203125" bestFit="1" customWidth="1"/>
    <col min="9" max="11" width="12" bestFit="1" customWidth="1"/>
  </cols>
  <sheetData>
    <row r="1" spans="1:50">
      <c r="A1" s="48" t="s">
        <v>71</v>
      </c>
      <c r="B1" s="48"/>
      <c r="G1">
        <v>2009</v>
      </c>
      <c r="H1">
        <v>2010</v>
      </c>
      <c r="I1">
        <v>2020</v>
      </c>
      <c r="J1">
        <v>2030</v>
      </c>
      <c r="K1">
        <v>2040</v>
      </c>
      <c r="L1">
        <v>2050</v>
      </c>
      <c r="M1" t="s">
        <v>249</v>
      </c>
    </row>
    <row r="2" spans="1:50">
      <c r="A2" s="48"/>
      <c r="B2" s="48"/>
      <c r="F2" s="50" t="s">
        <v>63</v>
      </c>
      <c r="G2" s="44">
        <v>39.374289373400003</v>
      </c>
      <c r="H2" s="44">
        <v>39.493385443682001</v>
      </c>
      <c r="I2" s="44">
        <v>40.619301805968909</v>
      </c>
      <c r="J2" s="44">
        <v>40.755227230283758</v>
      </c>
      <c r="K2" s="44">
        <v>40.901698095011149</v>
      </c>
      <c r="L2" s="44">
        <v>41.05953254226138</v>
      </c>
      <c r="M2" s="35">
        <f>(L2-G2)/G2</f>
        <v>4.2800598961409371E-2</v>
      </c>
    </row>
    <row r="3" spans="1:50">
      <c r="B3" s="15" t="s">
        <v>73</v>
      </c>
      <c r="C3" s="15"/>
      <c r="D3" s="15"/>
      <c r="H3" s="35"/>
      <c r="L3" s="25"/>
      <c r="M3" s="25"/>
    </row>
    <row r="5" spans="1:50">
      <c r="G5" s="4">
        <v>2009</v>
      </c>
      <c r="H5" s="4">
        <v>2010</v>
      </c>
      <c r="I5" s="4">
        <v>2011</v>
      </c>
      <c r="J5" s="4">
        <v>2012</v>
      </c>
      <c r="K5" s="4">
        <v>2013</v>
      </c>
      <c r="L5" s="4">
        <v>2014</v>
      </c>
      <c r="M5" s="4">
        <v>2015</v>
      </c>
      <c r="N5" s="4">
        <v>2016</v>
      </c>
      <c r="O5" s="4">
        <v>2017</v>
      </c>
      <c r="P5" s="4">
        <v>2018</v>
      </c>
      <c r="Q5" s="4">
        <v>2019</v>
      </c>
      <c r="R5" s="4">
        <v>2020</v>
      </c>
      <c r="S5" s="4">
        <v>2021</v>
      </c>
      <c r="T5" s="4">
        <v>2022</v>
      </c>
      <c r="U5" s="4">
        <v>2023</v>
      </c>
      <c r="V5" s="4">
        <v>2024</v>
      </c>
      <c r="W5" s="4">
        <v>2025</v>
      </c>
      <c r="X5" s="4">
        <v>2026</v>
      </c>
      <c r="Y5" s="4">
        <v>2027</v>
      </c>
      <c r="Z5" s="4">
        <v>2028</v>
      </c>
      <c r="AA5" s="4">
        <v>2029</v>
      </c>
      <c r="AB5" s="4">
        <v>2030</v>
      </c>
      <c r="AC5" s="4">
        <v>2031</v>
      </c>
      <c r="AD5" s="4">
        <v>2032</v>
      </c>
      <c r="AE5" s="4">
        <v>2033</v>
      </c>
      <c r="AF5" s="4">
        <v>2034</v>
      </c>
      <c r="AG5" s="4">
        <v>2035</v>
      </c>
      <c r="AH5" s="4">
        <v>2036</v>
      </c>
      <c r="AI5" s="4">
        <v>2037</v>
      </c>
      <c r="AJ5" s="4">
        <v>2038</v>
      </c>
      <c r="AK5" s="4">
        <v>2039</v>
      </c>
      <c r="AL5" s="4">
        <v>2040</v>
      </c>
      <c r="AM5" s="4">
        <v>2041</v>
      </c>
      <c r="AN5" s="4">
        <v>2042</v>
      </c>
      <c r="AO5" s="4">
        <v>2043</v>
      </c>
      <c r="AP5" s="4">
        <v>2044</v>
      </c>
      <c r="AQ5" s="4">
        <v>2045</v>
      </c>
      <c r="AR5" s="4">
        <v>2046</v>
      </c>
      <c r="AS5" s="4">
        <v>2047</v>
      </c>
      <c r="AT5" s="4">
        <v>2048</v>
      </c>
      <c r="AU5" s="4">
        <v>2049</v>
      </c>
      <c r="AV5" s="4">
        <v>2050</v>
      </c>
      <c r="AW5" s="1" t="s">
        <v>79</v>
      </c>
      <c r="AX5" s="1"/>
    </row>
    <row r="6" spans="1:50">
      <c r="F6" s="50" t="s">
        <v>63</v>
      </c>
      <c r="G6" s="44">
        <v>39.374289373400003</v>
      </c>
      <c r="H6" s="44">
        <v>39.493385443682001</v>
      </c>
      <c r="I6" s="44">
        <v>39.613374734491117</v>
      </c>
      <c r="J6" s="44">
        <v>39.734263944981294</v>
      </c>
      <c r="K6" s="44">
        <v>39.856059824550165</v>
      </c>
      <c r="L6" s="44">
        <v>39.978769173215774</v>
      </c>
      <c r="M6" s="44">
        <v>40.102398841996397</v>
      </c>
      <c r="N6" s="44">
        <v>40.226955733292876</v>
      </c>
      <c r="O6" s="44">
        <v>40.35244680127407</v>
      </c>
      <c r="P6" s="44">
        <v>40.478879052265128</v>
      </c>
      <c r="Q6" s="44">
        <v>40.606259545138613</v>
      </c>
      <c r="R6" s="44">
        <v>40.619301805968909</v>
      </c>
      <c r="S6" s="44">
        <v>40.632441883755419</v>
      </c>
      <c r="T6" s="44">
        <v>40.645680512125338</v>
      </c>
      <c r="U6" s="44">
        <v>40.659018430208022</v>
      </c>
      <c r="V6" s="44">
        <v>40.67245638267633</v>
      </c>
      <c r="W6" s="44">
        <v>40.68599511978816</v>
      </c>
      <c r="X6" s="44">
        <v>40.699635397428317</v>
      </c>
      <c r="Y6" s="44">
        <v>40.713377977150778</v>
      </c>
      <c r="Z6" s="44">
        <v>40.727223626221154</v>
      </c>
      <c r="AA6" s="44">
        <v>40.741173117659571</v>
      </c>
      <c r="AB6" s="44">
        <v>40.755227230283758</v>
      </c>
      <c r="AC6" s="44">
        <v>40.76938674875263</v>
      </c>
      <c r="AD6" s="44">
        <v>40.783652463610032</v>
      </c>
      <c r="AE6" s="44">
        <v>40.79802517132886</v>
      </c>
      <c r="AF6" s="44">
        <v>40.812505674355577</v>
      </c>
      <c r="AG6" s="44">
        <v>40.827094781154983</v>
      </c>
      <c r="AH6" s="44">
        <v>40.841793306255397</v>
      </c>
      <c r="AI6" s="44">
        <v>40.856602070294059</v>
      </c>
      <c r="AJ6" s="44">
        <v>40.871521900063009</v>
      </c>
      <c r="AK6" s="44">
        <v>40.886553628555248</v>
      </c>
      <c r="AL6" s="44">
        <v>40.901698095011149</v>
      </c>
      <c r="AM6" s="44">
        <v>40.916956144965475</v>
      </c>
      <c r="AN6" s="44">
        <v>40.932328630294471</v>
      </c>
      <c r="AO6" s="44">
        <v>40.947816409263424</v>
      </c>
      <c r="AP6" s="44">
        <v>40.963420346574651</v>
      </c>
      <c r="AQ6" s="44">
        <v>40.97914131341571</v>
      </c>
      <c r="AR6" s="44">
        <v>40.994980187508084</v>
      </c>
      <c r="AS6" s="44">
        <v>41.010937853156143</v>
      </c>
      <c r="AT6" s="44">
        <v>41.027015201296557</v>
      </c>
      <c r="AU6" s="44">
        <v>41.043213129548043</v>
      </c>
      <c r="AV6" s="44">
        <v>41.05953254226138</v>
      </c>
      <c r="AW6" s="35">
        <f>(AV6-H6)/H6</f>
        <v>3.9655934303548662E-2</v>
      </c>
    </row>
    <row r="7" spans="1:50">
      <c r="F7" s="18" t="s">
        <v>62</v>
      </c>
      <c r="G7" s="24">
        <v>39.374289373400003</v>
      </c>
      <c r="H7" s="24">
        <v>31.993974848899907</v>
      </c>
      <c r="I7" s="24">
        <v>26.68430854026353</v>
      </c>
      <c r="J7" s="24">
        <v>22.873650499977767</v>
      </c>
      <c r="K7" s="24">
        <v>20.148352052435481</v>
      </c>
      <c r="L7" s="24">
        <v>18.209062399058382</v>
      </c>
      <c r="M7" s="24">
        <v>16.839126116085357</v>
      </c>
      <c r="N7" s="24">
        <v>15.881723864244083</v>
      </c>
      <c r="O7" s="24">
        <v>15.223336008576288</v>
      </c>
      <c r="P7" s="24">
        <v>14.781779195867053</v>
      </c>
      <c r="Q7" s="24">
        <v>14.49755052688255</v>
      </c>
      <c r="R7" s="24">
        <v>14.212270704942632</v>
      </c>
      <c r="S7" s="24">
        <v>14.009167640981477</v>
      </c>
      <c r="T7" s="24">
        <v>13.865638370612141</v>
      </c>
      <c r="U7" s="24">
        <v>13.765310153307153</v>
      </c>
      <c r="V7" s="24">
        <v>13.696321855174967</v>
      </c>
      <c r="W7" s="24">
        <v>13.650079775519204</v>
      </c>
      <c r="X7" s="24">
        <v>13.620356848484615</v>
      </c>
      <c r="Y7" s="24">
        <v>13.60264038390998</v>
      </c>
      <c r="Z7" s="24">
        <v>13.59365972183514</v>
      </c>
      <c r="AA7" s="24">
        <v>13.59104413691902</v>
      </c>
      <c r="AB7" s="24">
        <v>13.593075048107364</v>
      </c>
      <c r="AC7" s="24">
        <v>13.598506515684416</v>
      </c>
      <c r="AD7" s="24">
        <v>13.606435191288522</v>
      </c>
      <c r="AE7" s="24">
        <v>13.61620608520046</v>
      </c>
      <c r="AF7" s="24">
        <v>13.627344277943427</v>
      </c>
      <c r="AG7" s="24">
        <v>13.639505426885622</v>
      </c>
      <c r="AH7" s="24">
        <v>13.652439890248361</v>
      </c>
      <c r="AI7" s="24">
        <v>13.665966718436236</v>
      </c>
      <c r="AJ7" s="24">
        <v>13.679954796228797</v>
      </c>
      <c r="AK7" s="24">
        <v>13.694309167872078</v>
      </c>
      <c r="AL7" s="24">
        <v>13.708961119193448</v>
      </c>
      <c r="AM7" s="24">
        <v>13.723860983501826</v>
      </c>
      <c r="AN7" s="24">
        <v>13.738972922460441</v>
      </c>
      <c r="AO7" s="24">
        <v>13.754271139179808</v>
      </c>
      <c r="AP7" s="24">
        <v>13.769737130083142</v>
      </c>
      <c r="AQ7" s="24">
        <v>13.785357690290775</v>
      </c>
      <c r="AR7" s="24">
        <v>13.801123465684201</v>
      </c>
      <c r="AS7" s="24">
        <v>13.817027901647322</v>
      </c>
      <c r="AT7" s="24">
        <v>13.83306647968641</v>
      </c>
      <c r="AU7" s="24">
        <v>13.849236163004031</v>
      </c>
      <c r="AV7" s="24">
        <v>13.865534993764797</v>
      </c>
      <c r="AW7" s="35">
        <f t="shared" ref="AW7:AW8" si="0">(AV7-H7)/H7</f>
        <v>-0.56662043215172575</v>
      </c>
    </row>
    <row r="8" spans="1:50">
      <c r="F8" s="49" t="s">
        <v>64</v>
      </c>
      <c r="G8" s="24">
        <v>39.374289373400003</v>
      </c>
      <c r="H8" s="24">
        <v>29.661239137252199</v>
      </c>
      <c r="I8" s="24">
        <v>22.6324894848631</v>
      </c>
      <c r="J8" s="24">
        <v>17.554709300122301</v>
      </c>
      <c r="K8" s="24">
        <v>13.8952306711844</v>
      </c>
      <c r="L8" s="24">
        <v>11.267076354491</v>
      </c>
      <c r="M8" s="24">
        <v>9.3890640194819106</v>
      </c>
      <c r="N8" s="24">
        <v>8.0568479649397595</v>
      </c>
      <c r="O8" s="24">
        <v>7.1218965642078604</v>
      </c>
      <c r="P8" s="24">
        <v>6.4762283452576304</v>
      </c>
      <c r="Q8" s="24">
        <v>6.0413274944296997</v>
      </c>
      <c r="R8" s="24">
        <v>5.6447995169268896</v>
      </c>
      <c r="S8" s="24">
        <v>5.3595389973727396</v>
      </c>
      <c r="T8" s="24">
        <v>5.1553226749461096</v>
      </c>
      <c r="U8" s="24">
        <v>5.0101570512923104</v>
      </c>
      <c r="V8" s="24">
        <v>4.9080342254945704</v>
      </c>
      <c r="W8" s="24">
        <v>4.8373005306953596</v>
      </c>
      <c r="X8" s="24">
        <v>4.7894704207308498</v>
      </c>
      <c r="Y8" s="24">
        <v>4.7583639230485204</v>
      </c>
      <c r="Z8" s="24">
        <v>4.7394792710757701</v>
      </c>
      <c r="AA8" s="24">
        <v>4.7295365041774504</v>
      </c>
      <c r="AB8" s="24">
        <v>4.7261453781761098</v>
      </c>
      <c r="AC8" s="24">
        <v>4.7275636790417996</v>
      </c>
      <c r="AD8" s="24">
        <v>4.7325212936175802</v>
      </c>
      <c r="AE8" s="24">
        <v>4.74009211970119</v>
      </c>
      <c r="AF8" s="24">
        <v>4.7496007869711301</v>
      </c>
      <c r="AG8" s="24">
        <v>4.7605547135330397</v>
      </c>
      <c r="AH8" s="24">
        <v>4.7725946057354198</v>
      </c>
      <c r="AI8" s="24">
        <v>4.78545838672696</v>
      </c>
      <c r="AJ8" s="24">
        <v>4.7989549047114597</v>
      </c>
      <c r="AK8" s="24">
        <v>4.81294476497325</v>
      </c>
      <c r="AL8" s="24">
        <v>4.8273263521790302</v>
      </c>
      <c r="AM8" s="24">
        <v>4.8420256350918303</v>
      </c>
      <c r="AN8" s="24">
        <v>4.8569887283478597</v>
      </c>
      <c r="AO8" s="24">
        <v>4.8721764643710399</v>
      </c>
      <c r="AP8" s="24">
        <v>4.8875604311990504</v>
      </c>
      <c r="AQ8" s="24">
        <v>4.9031200795971701</v>
      </c>
      <c r="AR8" s="24">
        <v>4.9188406103394096</v>
      </c>
      <c r="AS8" s="24">
        <v>4.9347114308526399</v>
      </c>
      <c r="AT8" s="24">
        <v>4.9507250274846699</v>
      </c>
      <c r="AU8" s="24">
        <v>4.9668761412480302</v>
      </c>
      <c r="AV8" s="24">
        <v>4.9831611652100296</v>
      </c>
      <c r="AW8" s="35">
        <f t="shared" si="0"/>
        <v>-0.83199753920760611</v>
      </c>
    </row>
    <row r="9" spans="1:50">
      <c r="G9" s="34"/>
    </row>
    <row r="11" spans="1:50">
      <c r="B11" s="4" t="s">
        <v>74</v>
      </c>
      <c r="C11" s="4"/>
      <c r="D11" s="4"/>
      <c r="F11" s="51">
        <v>1990</v>
      </c>
      <c r="G11" s="51">
        <v>2000</v>
      </c>
      <c r="H11" s="51">
        <v>2010</v>
      </c>
      <c r="I11" s="52">
        <v>2011</v>
      </c>
      <c r="J11" s="52">
        <v>2012</v>
      </c>
      <c r="K11" s="52">
        <v>2013</v>
      </c>
      <c r="L11" s="51">
        <v>2014</v>
      </c>
      <c r="M11" s="52">
        <v>2015</v>
      </c>
      <c r="N11" s="52">
        <v>2016</v>
      </c>
      <c r="O11" s="52">
        <v>2017</v>
      </c>
      <c r="P11" s="51">
        <v>2018</v>
      </c>
      <c r="Q11" s="52">
        <v>2019</v>
      </c>
      <c r="R11" s="52">
        <v>2020</v>
      </c>
      <c r="S11" s="52">
        <v>2021</v>
      </c>
      <c r="T11" s="51">
        <v>2022</v>
      </c>
      <c r="U11" s="52">
        <v>2023</v>
      </c>
      <c r="V11" s="52">
        <v>2024</v>
      </c>
      <c r="W11" s="52">
        <v>2025</v>
      </c>
      <c r="X11" s="51">
        <v>2026</v>
      </c>
      <c r="Y11" s="52">
        <v>2027</v>
      </c>
      <c r="Z11" s="52">
        <v>2028</v>
      </c>
      <c r="AA11" s="52">
        <v>2029</v>
      </c>
      <c r="AB11" s="51">
        <v>2030</v>
      </c>
      <c r="AC11" s="52">
        <v>2031</v>
      </c>
      <c r="AD11" s="52">
        <v>2032</v>
      </c>
      <c r="AE11" s="52">
        <v>2033</v>
      </c>
      <c r="AF11" s="51">
        <v>2034</v>
      </c>
      <c r="AG11" s="52">
        <v>2035</v>
      </c>
      <c r="AH11" s="52">
        <v>2036</v>
      </c>
      <c r="AI11" s="52">
        <v>2037</v>
      </c>
      <c r="AJ11" s="51">
        <v>2038</v>
      </c>
      <c r="AK11" s="52">
        <v>2039</v>
      </c>
      <c r="AL11" s="52">
        <v>2040</v>
      </c>
      <c r="AM11" s="52">
        <v>2041</v>
      </c>
      <c r="AN11" s="51">
        <v>2042</v>
      </c>
      <c r="AO11" s="52">
        <v>2043</v>
      </c>
      <c r="AP11" s="52">
        <v>2044</v>
      </c>
      <c r="AQ11" s="52">
        <v>2045</v>
      </c>
      <c r="AR11" s="51">
        <v>2046</v>
      </c>
      <c r="AS11" s="52">
        <v>2047</v>
      </c>
      <c r="AT11" s="52">
        <v>2048</v>
      </c>
      <c r="AU11" s="52">
        <v>2049</v>
      </c>
      <c r="AV11" s="51">
        <v>2050</v>
      </c>
      <c r="AW11" s="1" t="s">
        <v>75</v>
      </c>
      <c r="AX11" s="1"/>
    </row>
    <row r="12" spans="1:50">
      <c r="E12" s="28" t="s">
        <v>72</v>
      </c>
      <c r="F12" s="58">
        <v>8116593.5570616741</v>
      </c>
      <c r="G12" s="58">
        <v>8847086.9771972243</v>
      </c>
      <c r="H12" s="58">
        <v>9577580.3973327745</v>
      </c>
      <c r="I12" s="58">
        <v>9520325.9246524647</v>
      </c>
      <c r="J12" s="58">
        <v>9462762.6396140382</v>
      </c>
      <c r="K12" s="58">
        <v>9404886.2496768851</v>
      </c>
      <c r="L12" s="58">
        <v>9346692.4152829666</v>
      </c>
      <c r="M12" s="58">
        <v>9288176.7493930571</v>
      </c>
      <c r="N12" s="58">
        <v>9143185.9194731247</v>
      </c>
      <c r="O12" s="58">
        <v>8997326.8434961885</v>
      </c>
      <c r="P12" s="58">
        <v>8850588.942321375</v>
      </c>
      <c r="Q12" s="58">
        <v>8702961.5269595329</v>
      </c>
      <c r="R12" s="58">
        <v>8556285.7195855826</v>
      </c>
      <c r="S12" s="58">
        <v>8409534.1710507218</v>
      </c>
      <c r="T12" s="58">
        <v>8262705.95064935</v>
      </c>
      <c r="U12" s="58">
        <v>8115800.117975709</v>
      </c>
      <c r="V12" s="58">
        <v>7968815.7228307622</v>
      </c>
      <c r="W12" s="58">
        <v>7821751.8051281655</v>
      </c>
      <c r="X12" s="58">
        <v>7767467.6829221928</v>
      </c>
      <c r="Y12" s="58">
        <v>7713164.7980834842</v>
      </c>
      <c r="Z12" s="58">
        <v>7658842.8657802446</v>
      </c>
      <c r="AA12" s="58">
        <v>7604501.597963606</v>
      </c>
      <c r="AB12" s="58">
        <v>7550140.7033353765</v>
      </c>
      <c r="AC12" s="58">
        <v>7495759.8873155285</v>
      </c>
      <c r="AD12" s="58">
        <v>7441358.8520093327</v>
      </c>
      <c r="AE12" s="58">
        <v>7386937.2961742179</v>
      </c>
      <c r="AF12" s="58">
        <v>7332494.9151863093</v>
      </c>
      <c r="AG12" s="58">
        <v>7278031.4010066558</v>
      </c>
      <c r="AH12" s="58">
        <v>7223546.4421471385</v>
      </c>
      <c r="AI12" s="58">
        <v>7169039.7236360526</v>
      </c>
      <c r="AJ12" s="58">
        <v>7114510.9269833863</v>
      </c>
      <c r="AK12" s="58">
        <v>7059959.7301457599</v>
      </c>
      <c r="AL12" s="58">
        <v>7005385.8074910259</v>
      </c>
      <c r="AM12" s="58">
        <v>6950788.8297625799</v>
      </c>
      <c r="AN12" s="58">
        <v>6896168.4640432913</v>
      </c>
      <c r="AO12" s="58">
        <v>6841524.3737191139</v>
      </c>
      <c r="AP12" s="58">
        <v>6786856.2184423758</v>
      </c>
      <c r="AQ12" s="58">
        <v>6732163.6540946886</v>
      </c>
      <c r="AR12" s="58">
        <v>6677446.3327495493</v>
      </c>
      <c r="AS12" s="58">
        <v>6622703.902634562</v>
      </c>
      <c r="AT12" s="58">
        <v>6567936.0080933319</v>
      </c>
      <c r="AU12" s="58">
        <v>6513142.2895469842</v>
      </c>
      <c r="AV12" s="58">
        <v>6458322.3834553268</v>
      </c>
      <c r="AW12" s="62">
        <f>(AV12-F12)/F12</f>
        <v>-0.20430629696414979</v>
      </c>
    </row>
    <row r="13" spans="1:50">
      <c r="E13" s="15" t="s">
        <v>62</v>
      </c>
      <c r="F13" s="57">
        <v>8116593.5570616741</v>
      </c>
      <c r="G13" s="57">
        <v>8847086.9771972243</v>
      </c>
      <c r="H13" s="57">
        <v>7758890.8345815698</v>
      </c>
      <c r="I13" s="57">
        <v>6413069.2242209325</v>
      </c>
      <c r="J13" s="57">
        <v>5447387.3149503106</v>
      </c>
      <c r="K13" s="57">
        <v>4754432.826670873</v>
      </c>
      <c r="L13" s="57">
        <v>4257122.1909632217</v>
      </c>
      <c r="M13" s="57">
        <v>3900135.2584357075</v>
      </c>
      <c r="N13" s="57">
        <v>3609757.4714642786</v>
      </c>
      <c r="O13" s="57">
        <v>3394325.2658770853</v>
      </c>
      <c r="P13" s="57">
        <v>3231992.9445145102</v>
      </c>
      <c r="Q13" s="57">
        <v>3107196.4244910614</v>
      </c>
      <c r="R13" s="57">
        <v>2993755.2707446017</v>
      </c>
      <c r="S13" s="57">
        <v>2899421.4603654332</v>
      </c>
      <c r="T13" s="57">
        <v>2818692.9393452094</v>
      </c>
      <c r="U13" s="57">
        <v>2747643.9441829114</v>
      </c>
      <c r="V13" s="57">
        <v>2683473.6490357756</v>
      </c>
      <c r="W13" s="57">
        <v>2624183.9682171871</v>
      </c>
      <c r="X13" s="57">
        <v>2599425.78397538</v>
      </c>
      <c r="Y13" s="57">
        <v>2577025.3460434135</v>
      </c>
      <c r="Z13" s="57">
        <v>2556317.2372346963</v>
      </c>
      <c r="AA13" s="57">
        <v>2536822.3089382616</v>
      </c>
      <c r="AB13" s="57">
        <v>2518195.4850676795</v>
      </c>
      <c r="AC13" s="57">
        <v>2500188.1999312816</v>
      </c>
      <c r="AD13" s="57">
        <v>2482621.3651493979</v>
      </c>
      <c r="AE13" s="57">
        <v>2465365.912707129</v>
      </c>
      <c r="AF13" s="57">
        <v>2448328.7897782619</v>
      </c>
      <c r="AG13" s="57">
        <v>2431442.876922382</v>
      </c>
      <c r="AH13" s="57">
        <v>2414659.7299567293</v>
      </c>
      <c r="AI13" s="57">
        <v>2397944.3542024461</v>
      </c>
      <c r="AJ13" s="57">
        <v>2381271.4416748579</v>
      </c>
      <c r="AK13" s="57">
        <v>2364622.6614174782</v>
      </c>
      <c r="AL13" s="57">
        <v>2347984.7080372889</v>
      </c>
      <c r="AM13" s="57">
        <v>2331347.8961478472</v>
      </c>
      <c r="AN13" s="57">
        <v>2314705.1479034009</v>
      </c>
      <c r="AO13" s="57">
        <v>2298051.2636115123</v>
      </c>
      <c r="AP13" s="57">
        <v>2281382.3962196596</v>
      </c>
      <c r="AQ13" s="57">
        <v>2264695.6726467018</v>
      </c>
      <c r="AR13" s="57">
        <v>2247988.9208932561</v>
      </c>
      <c r="AS13" s="57">
        <v>2231260.4733570651</v>
      </c>
      <c r="AT13" s="57">
        <v>2214509.02505357</v>
      </c>
      <c r="AU13" s="57">
        <v>2197733.5313995248</v>
      </c>
      <c r="AV13" s="57">
        <v>2180933.1345076822</v>
      </c>
      <c r="AW13" s="61">
        <f t="shared" ref="AW13:AW15" si="1">(AV13-F13)/F13</f>
        <v>-0.73129945226711435</v>
      </c>
    </row>
    <row r="14" spans="1:50">
      <c r="E14" s="55" t="s">
        <v>64</v>
      </c>
      <c r="F14" s="56">
        <v>8116593.5570616741</v>
      </c>
      <c r="G14" s="56">
        <v>8847086.9771972243</v>
      </c>
      <c r="H14" s="56">
        <v>7193176.7644141829</v>
      </c>
      <c r="I14" s="56">
        <v>5439291.0936355852</v>
      </c>
      <c r="J14" s="56">
        <v>4180675.0854753004</v>
      </c>
      <c r="K14" s="56">
        <v>3278875.645279259</v>
      </c>
      <c r="L14" s="56">
        <v>2634145.5548233544</v>
      </c>
      <c r="M14" s="56">
        <v>2174615.2011482362</v>
      </c>
      <c r="N14" s="56">
        <v>1831241.2044495244</v>
      </c>
      <c r="O14" s="56">
        <v>1587959.0015772602</v>
      </c>
      <c r="P14" s="56">
        <v>1416008.4548407965</v>
      </c>
      <c r="Q14" s="56">
        <v>1294811.2272527469</v>
      </c>
      <c r="R14" s="56">
        <v>1189053.3650065798</v>
      </c>
      <c r="S14" s="56">
        <v>1109242.3750565709</v>
      </c>
      <c r="T14" s="56">
        <v>1048005.9580030236</v>
      </c>
      <c r="U14" s="56">
        <v>1000059.3904585051</v>
      </c>
      <c r="V14" s="56">
        <v>961614.41385112295</v>
      </c>
      <c r="W14" s="56">
        <v>929955.48090973916</v>
      </c>
      <c r="X14" s="56">
        <v>914063.63590395579</v>
      </c>
      <c r="Y14" s="56">
        <v>901473.83811596886</v>
      </c>
      <c r="Z14" s="56">
        <v>891269.3714634137</v>
      </c>
      <c r="AA14" s="56">
        <v>882786.75235433993</v>
      </c>
      <c r="AB14" s="56">
        <v>875545.66652331105</v>
      </c>
      <c r="AC14" s="56">
        <v>869198.31314792915</v>
      </c>
      <c r="AD14" s="56">
        <v>863492.77451317769</v>
      </c>
      <c r="AE14" s="56">
        <v>858246.52343538194</v>
      </c>
      <c r="AF14" s="56">
        <v>853327.25948051154</v>
      </c>
      <c r="AG14" s="56">
        <v>848639.04416966485</v>
      </c>
      <c r="AH14" s="56">
        <v>844112.2681748264</v>
      </c>
      <c r="AI14" s="56">
        <v>839696.39010183001</v>
      </c>
      <c r="AJ14" s="56">
        <v>835354.68023806461</v>
      </c>
      <c r="AK14" s="56">
        <v>831060.4149427712</v>
      </c>
      <c r="AL14" s="56">
        <v>826794.12079977128</v>
      </c>
      <c r="AM14" s="56">
        <v>822541.57857149048</v>
      </c>
      <c r="AN14" s="56">
        <v>818292.3771860986</v>
      </c>
      <c r="AO14" s="56">
        <v>814038.86597758438</v>
      </c>
      <c r="AP14" s="56">
        <v>809775.39533682866</v>
      </c>
      <c r="AQ14" s="56">
        <v>805497.76626772759</v>
      </c>
      <c r="AR14" s="56">
        <v>801202.83128954901</v>
      </c>
      <c r="AS14" s="56">
        <v>796888.20500768092</v>
      </c>
      <c r="AT14" s="56">
        <v>792552.05416839162</v>
      </c>
      <c r="AU14" s="56">
        <v>788192.94533290213</v>
      </c>
      <c r="AV14" s="56">
        <v>783809.73432944855</v>
      </c>
      <c r="AW14" s="60">
        <f t="shared" si="1"/>
        <v>-0.90343119575730002</v>
      </c>
    </row>
    <row r="15" spans="1:50">
      <c r="E15" s="49" t="s">
        <v>65</v>
      </c>
      <c r="F15" s="54">
        <v>8116593.5570616741</v>
      </c>
      <c r="G15" s="54">
        <v>7797711.8609623378</v>
      </c>
      <c r="H15" s="54">
        <f>G15*(1-0.4%)^10</f>
        <v>7491358.2698361427</v>
      </c>
      <c r="I15" s="54">
        <f>H15*(1-5.1%)</f>
        <v>7109298.998074499</v>
      </c>
      <c r="J15" s="54">
        <f t="shared" ref="J15:AV15" si="2">I15*(1-5.1%)</f>
        <v>6746724.7491726996</v>
      </c>
      <c r="K15" s="54">
        <f t="shared" si="2"/>
        <v>6402641.7869648915</v>
      </c>
      <c r="L15" s="54">
        <f t="shared" si="2"/>
        <v>6076107.0558296815</v>
      </c>
      <c r="M15" s="54">
        <f t="shared" si="2"/>
        <v>5766225.5959823672</v>
      </c>
      <c r="N15" s="54">
        <f t="shared" si="2"/>
        <v>5472148.0905872658</v>
      </c>
      <c r="O15" s="54">
        <f t="shared" si="2"/>
        <v>5193068.5379673149</v>
      </c>
      <c r="P15" s="54">
        <f t="shared" si="2"/>
        <v>4928222.0425309818</v>
      </c>
      <c r="Q15" s="54">
        <f t="shared" si="2"/>
        <v>4676882.7183619011</v>
      </c>
      <c r="R15" s="54">
        <f t="shared" si="2"/>
        <v>4438361.6997254435</v>
      </c>
      <c r="S15" s="54">
        <f t="shared" si="2"/>
        <v>4212005.2530394457</v>
      </c>
      <c r="T15" s="54">
        <f t="shared" si="2"/>
        <v>3997192.985134434</v>
      </c>
      <c r="U15" s="54">
        <f t="shared" si="2"/>
        <v>3793336.1428925777</v>
      </c>
      <c r="V15" s="54">
        <f t="shared" si="2"/>
        <v>3599875.9996050559</v>
      </c>
      <c r="W15" s="54">
        <f t="shared" si="2"/>
        <v>3416282.3236251981</v>
      </c>
      <c r="X15" s="54">
        <f t="shared" si="2"/>
        <v>3242051.9251203127</v>
      </c>
      <c r="Y15" s="54">
        <f t="shared" si="2"/>
        <v>3076707.2769391765</v>
      </c>
      <c r="Z15" s="54">
        <f t="shared" si="2"/>
        <v>2919795.2058152785</v>
      </c>
      <c r="AA15" s="54">
        <f t="shared" si="2"/>
        <v>2770885.650318699</v>
      </c>
      <c r="AB15" s="54">
        <f t="shared" si="2"/>
        <v>2629570.4821524452</v>
      </c>
      <c r="AC15" s="54">
        <f t="shared" si="2"/>
        <v>2495462.3875626703</v>
      </c>
      <c r="AD15" s="54">
        <f t="shared" si="2"/>
        <v>2368193.8057969739</v>
      </c>
      <c r="AE15" s="54">
        <f t="shared" si="2"/>
        <v>2247415.9217013279</v>
      </c>
      <c r="AF15" s="54">
        <f t="shared" si="2"/>
        <v>2132797.7096945602</v>
      </c>
      <c r="AG15" s="54">
        <f t="shared" si="2"/>
        <v>2024025.0265001375</v>
      </c>
      <c r="AH15" s="54">
        <f t="shared" si="2"/>
        <v>1920799.7501486305</v>
      </c>
      <c r="AI15" s="54">
        <f t="shared" si="2"/>
        <v>1822838.9628910501</v>
      </c>
      <c r="AJ15" s="54">
        <f t="shared" si="2"/>
        <v>1729874.1757836065</v>
      </c>
      <c r="AK15" s="54">
        <f t="shared" si="2"/>
        <v>1641650.5928186425</v>
      </c>
      <c r="AL15" s="54">
        <f t="shared" si="2"/>
        <v>1557926.4125848915</v>
      </c>
      <c r="AM15" s="54">
        <f t="shared" si="2"/>
        <v>1478472.1655430619</v>
      </c>
      <c r="AN15" s="54">
        <f t="shared" si="2"/>
        <v>1403070.0851003658</v>
      </c>
      <c r="AO15" s="54">
        <f t="shared" si="2"/>
        <v>1331513.510760247</v>
      </c>
      <c r="AP15" s="54">
        <f t="shared" si="2"/>
        <v>1263606.3217114743</v>
      </c>
      <c r="AQ15" s="54">
        <f t="shared" si="2"/>
        <v>1199162.399304189</v>
      </c>
      <c r="AR15" s="54">
        <f t="shared" si="2"/>
        <v>1138005.1169396753</v>
      </c>
      <c r="AS15" s="54">
        <f t="shared" si="2"/>
        <v>1079966.8559757518</v>
      </c>
      <c r="AT15" s="54">
        <f t="shared" si="2"/>
        <v>1024888.5463209883</v>
      </c>
      <c r="AU15" s="54">
        <f t="shared" si="2"/>
        <v>972619.23045861791</v>
      </c>
      <c r="AV15" s="54">
        <f>AU15*(1-5.1%)</f>
        <v>923015.6497052284</v>
      </c>
      <c r="AW15" s="59">
        <f t="shared" si="1"/>
        <v>-0.88628041515000122</v>
      </c>
    </row>
    <row r="17" spans="1:51">
      <c r="F17" s="4">
        <v>1990</v>
      </c>
      <c r="G17" s="4">
        <v>2000</v>
      </c>
      <c r="H17" s="4">
        <v>2010</v>
      </c>
      <c r="I17" s="4">
        <v>2020</v>
      </c>
      <c r="J17" s="4">
        <v>2030</v>
      </c>
      <c r="K17" s="4">
        <v>2040</v>
      </c>
      <c r="L17" s="4">
        <v>2050</v>
      </c>
      <c r="M17" t="s">
        <v>75</v>
      </c>
    </row>
    <row r="18" spans="1:51">
      <c r="E18" s="28" t="s">
        <v>63</v>
      </c>
      <c r="F18" s="30">
        <f>H18/(1+18%)</f>
        <v>8116593.5570616741</v>
      </c>
      <c r="G18" s="58">
        <f>F18+(F18*9%)</f>
        <v>8847086.9771972243</v>
      </c>
      <c r="H18" s="58">
        <v>9577580.3973327745</v>
      </c>
      <c r="I18" s="58">
        <v>8556285.7195855826</v>
      </c>
      <c r="J18" s="58">
        <v>7550140.7033353765</v>
      </c>
      <c r="K18" s="58">
        <v>7005385.8074910259</v>
      </c>
      <c r="L18" s="58">
        <v>6458322.3834553268</v>
      </c>
      <c r="M18" s="31">
        <f>(L18-F18)/F18</f>
        <v>-0.20430629696414979</v>
      </c>
    </row>
    <row r="19" spans="1:51">
      <c r="E19" s="49" t="s">
        <v>87</v>
      </c>
      <c r="F19" s="54">
        <v>8116593.5570616741</v>
      </c>
      <c r="G19" s="54">
        <v>7797711.8609623378</v>
      </c>
      <c r="H19" s="54">
        <f>G19*(1-0.4%)^10</f>
        <v>7491358.2698361427</v>
      </c>
      <c r="I19" s="54">
        <f>H19*(1-5.1%)^10</f>
        <v>4438361.6997254435</v>
      </c>
      <c r="J19" s="54">
        <f t="shared" ref="J19:L19" si="3">I19*(1-5.1%)^10</f>
        <v>2629570.4821524448</v>
      </c>
      <c r="K19" s="54">
        <f t="shared" si="3"/>
        <v>1557926.4125848913</v>
      </c>
      <c r="L19" s="54">
        <f t="shared" si="3"/>
        <v>923015.64970522816</v>
      </c>
      <c r="M19" s="31">
        <f t="shared" ref="M19:M21" si="4">(L19-F19)/F19</f>
        <v>-0.88628041515000122</v>
      </c>
    </row>
    <row r="20" spans="1:51">
      <c r="A20" s="6"/>
      <c r="B20" s="6"/>
      <c r="C20" s="6"/>
      <c r="D20" s="6"/>
      <c r="E20" s="68" t="s">
        <v>62</v>
      </c>
      <c r="F20" s="69">
        <v>8116593.5570616703</v>
      </c>
      <c r="G20" s="69">
        <v>8847086.9771972205</v>
      </c>
      <c r="H20" s="69">
        <v>7758890.8345815698</v>
      </c>
      <c r="I20" s="69">
        <v>2993755.2707445999</v>
      </c>
      <c r="J20" s="69">
        <v>2518195.48506768</v>
      </c>
      <c r="K20" s="69">
        <v>2347984.7080372898</v>
      </c>
      <c r="L20" s="69">
        <v>2180933.1345076798</v>
      </c>
      <c r="M20" s="70">
        <f t="shared" si="4"/>
        <v>-0.73129945226711446</v>
      </c>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row>
    <row r="21" spans="1:51">
      <c r="A21" s="6"/>
      <c r="B21" s="6"/>
      <c r="C21" s="6"/>
      <c r="D21" s="6"/>
      <c r="E21" s="71" t="s">
        <v>64</v>
      </c>
      <c r="F21" s="72">
        <v>8116593.5570616741</v>
      </c>
      <c r="G21" s="72">
        <f>F19*(1-30%)</f>
        <v>5681615.4899431719</v>
      </c>
      <c r="H21" s="72">
        <v>3088946.8090114226</v>
      </c>
      <c r="I21" s="72">
        <v>2482979.4815212963</v>
      </c>
      <c r="J21" s="72">
        <v>1794487.3407647735</v>
      </c>
      <c r="K21" s="72">
        <v>1271300.2105444632</v>
      </c>
      <c r="L21" s="72">
        <v>783794.68965682725</v>
      </c>
      <c r="M21" s="70">
        <f t="shared" si="4"/>
        <v>-0.90343304932709079</v>
      </c>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row>
    <row r="22" spans="1:51">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row>
    <row r="23" spans="1:51" ht="16" thickBot="1">
      <c r="A23" s="73"/>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row>
    <row r="24" spans="1:51" ht="16" thickTop="1">
      <c r="H24" s="35"/>
    </row>
    <row r="26" spans="1:51">
      <c r="B26" s="28" t="s">
        <v>77</v>
      </c>
      <c r="C26" s="28"/>
    </row>
    <row r="27" spans="1:51">
      <c r="B27" s="28"/>
      <c r="C27" s="28"/>
      <c r="AU27" t="s">
        <v>78</v>
      </c>
    </row>
    <row r="28" spans="1:51">
      <c r="E28" s="4">
        <v>2009</v>
      </c>
      <c r="F28" s="4">
        <v>2010</v>
      </c>
      <c r="G28" s="4">
        <v>2011</v>
      </c>
      <c r="H28" s="4">
        <v>2012</v>
      </c>
      <c r="I28" s="4">
        <v>2013</v>
      </c>
      <c r="J28" s="4">
        <v>2014</v>
      </c>
      <c r="K28" s="4">
        <v>2015</v>
      </c>
      <c r="L28" s="4">
        <v>2016</v>
      </c>
      <c r="M28" s="4">
        <v>2017</v>
      </c>
      <c r="N28" s="4">
        <v>2018</v>
      </c>
      <c r="O28" s="4">
        <v>2019</v>
      </c>
      <c r="P28" s="4">
        <v>2020</v>
      </c>
      <c r="Q28" s="4">
        <v>2021</v>
      </c>
      <c r="R28" s="4">
        <v>2022</v>
      </c>
      <c r="S28" s="4">
        <v>2023</v>
      </c>
      <c r="T28" s="4">
        <v>2024</v>
      </c>
      <c r="U28" s="4">
        <v>2025</v>
      </c>
      <c r="V28" s="4">
        <v>2026</v>
      </c>
      <c r="W28" s="4">
        <v>2027</v>
      </c>
      <c r="X28" s="4">
        <v>2028</v>
      </c>
      <c r="Y28" s="4">
        <v>2029</v>
      </c>
      <c r="Z28" s="4">
        <v>2030</v>
      </c>
      <c r="AA28" s="4">
        <v>2031</v>
      </c>
      <c r="AB28" s="4">
        <v>2032</v>
      </c>
      <c r="AC28" s="4">
        <v>2033</v>
      </c>
      <c r="AD28" s="4">
        <v>2034</v>
      </c>
      <c r="AE28" s="4">
        <v>2035</v>
      </c>
      <c r="AF28" s="4">
        <v>2036</v>
      </c>
      <c r="AG28" s="4">
        <v>2037</v>
      </c>
      <c r="AH28" s="4">
        <v>2038</v>
      </c>
      <c r="AI28" s="4">
        <v>2039</v>
      </c>
      <c r="AJ28" s="4">
        <v>2040</v>
      </c>
      <c r="AK28" s="4">
        <v>2041</v>
      </c>
      <c r="AL28" s="4">
        <v>2042</v>
      </c>
      <c r="AM28" s="4">
        <v>2043</v>
      </c>
      <c r="AN28" s="4">
        <v>2044</v>
      </c>
      <c r="AO28" s="4">
        <v>2045</v>
      </c>
      <c r="AP28" s="4">
        <v>2046</v>
      </c>
      <c r="AQ28" s="4">
        <v>2047</v>
      </c>
      <c r="AR28" s="4">
        <v>2048</v>
      </c>
      <c r="AS28" s="4">
        <v>2049</v>
      </c>
      <c r="AT28" s="4">
        <v>2050</v>
      </c>
      <c r="AU28" t="s">
        <v>82</v>
      </c>
    </row>
    <row r="29" spans="1:51">
      <c r="A29" t="s">
        <v>80</v>
      </c>
      <c r="D29" s="28" t="s">
        <v>63</v>
      </c>
      <c r="E29" s="44">
        <v>39.374289373400003</v>
      </c>
      <c r="F29" s="44">
        <v>39.493385443682001</v>
      </c>
      <c r="G29" s="44">
        <v>39.613374734491117</v>
      </c>
      <c r="H29" s="44">
        <v>39.734263944981294</v>
      </c>
      <c r="I29" s="44">
        <v>39.856059824550165</v>
      </c>
      <c r="J29" s="44">
        <v>39.978769173215774</v>
      </c>
      <c r="K29" s="44">
        <v>40.102398841996397</v>
      </c>
      <c r="L29" s="44">
        <v>40.226955733292876</v>
      </c>
      <c r="M29" s="44">
        <v>40.35244680127407</v>
      </c>
      <c r="N29" s="44">
        <v>40.478879052265128</v>
      </c>
      <c r="O29" s="44">
        <v>40.606259545138613</v>
      </c>
      <c r="P29" s="44">
        <v>40.619301805968909</v>
      </c>
      <c r="Q29" s="44">
        <v>40.632441883755419</v>
      </c>
      <c r="R29" s="44">
        <v>40.645680512125338</v>
      </c>
      <c r="S29" s="44">
        <v>40.659018430208022</v>
      </c>
      <c r="T29" s="44">
        <v>40.67245638267633</v>
      </c>
      <c r="U29" s="44">
        <v>40.68599511978816</v>
      </c>
      <c r="V29" s="44">
        <v>40.699635397428317</v>
      </c>
      <c r="W29" s="44">
        <v>40.713377977150778</v>
      </c>
      <c r="X29" s="44">
        <v>40.727223626221154</v>
      </c>
      <c r="Y29" s="44">
        <v>40.741173117659571</v>
      </c>
      <c r="Z29" s="44">
        <v>40.755227230283758</v>
      </c>
      <c r="AA29" s="44">
        <v>40.76938674875263</v>
      </c>
      <c r="AB29" s="44">
        <v>40.783652463610032</v>
      </c>
      <c r="AC29" s="44">
        <v>40.79802517132886</v>
      </c>
      <c r="AD29" s="44">
        <v>40.812505674355577</v>
      </c>
      <c r="AE29" s="44">
        <v>40.827094781154983</v>
      </c>
      <c r="AF29" s="44">
        <v>40.841793306255397</v>
      </c>
      <c r="AG29" s="44">
        <v>40.856602070294059</v>
      </c>
      <c r="AH29" s="44">
        <v>40.871521900063009</v>
      </c>
      <c r="AI29" s="44">
        <v>40.886553628555248</v>
      </c>
      <c r="AJ29" s="44">
        <v>40.901698095011149</v>
      </c>
      <c r="AK29" s="44">
        <v>40.916956144965475</v>
      </c>
      <c r="AL29" s="44">
        <v>40.932328630294471</v>
      </c>
      <c r="AM29" s="44">
        <v>40.947816409263424</v>
      </c>
      <c r="AN29" s="44">
        <v>40.963420346574651</v>
      </c>
      <c r="AO29" s="44">
        <v>40.97914131341571</v>
      </c>
      <c r="AP29" s="44">
        <v>40.994980187508084</v>
      </c>
      <c r="AQ29" s="44">
        <v>41.010937853156143</v>
      </c>
      <c r="AR29" s="44">
        <v>41.027015201296557</v>
      </c>
      <c r="AS29" s="44">
        <v>41.043213129548043</v>
      </c>
      <c r="AT29" s="44">
        <v>41.05953254226138</v>
      </c>
      <c r="AU29" s="35">
        <f>(AT29-F29)/F29</f>
        <v>3.9655934303548662E-2</v>
      </c>
    </row>
    <row r="33" spans="1:51">
      <c r="A33" t="s">
        <v>81</v>
      </c>
      <c r="D33" s="63"/>
      <c r="E33" s="67">
        <v>1990</v>
      </c>
      <c r="F33" s="67">
        <v>2000</v>
      </c>
      <c r="G33" s="64">
        <v>2010</v>
      </c>
      <c r="H33" s="64">
        <v>2011</v>
      </c>
      <c r="I33" s="64">
        <v>2012</v>
      </c>
      <c r="J33" s="64">
        <v>2013</v>
      </c>
      <c r="K33" s="64">
        <v>2014</v>
      </c>
      <c r="L33" s="64">
        <v>2015</v>
      </c>
      <c r="M33" s="64">
        <v>2016</v>
      </c>
      <c r="N33" s="64">
        <v>2017</v>
      </c>
      <c r="O33" s="64">
        <v>2018</v>
      </c>
      <c r="P33" s="64">
        <v>2019</v>
      </c>
      <c r="Q33" s="64">
        <v>2020</v>
      </c>
      <c r="R33" s="64">
        <v>2021</v>
      </c>
      <c r="S33" s="64">
        <v>2022</v>
      </c>
      <c r="T33" s="64">
        <v>2023</v>
      </c>
      <c r="U33" s="64">
        <v>2024</v>
      </c>
      <c r="V33" s="64">
        <v>2025</v>
      </c>
      <c r="W33" s="64">
        <v>2026</v>
      </c>
      <c r="X33" s="64">
        <v>2027</v>
      </c>
      <c r="Y33" s="64">
        <v>2028</v>
      </c>
      <c r="Z33" s="64">
        <v>2029</v>
      </c>
      <c r="AA33" s="64">
        <v>2030</v>
      </c>
      <c r="AB33" s="64">
        <v>2031</v>
      </c>
      <c r="AC33" s="64">
        <v>2032</v>
      </c>
      <c r="AD33" s="64">
        <v>2033</v>
      </c>
      <c r="AE33" s="64">
        <v>2034</v>
      </c>
      <c r="AF33" s="64">
        <v>2035</v>
      </c>
      <c r="AG33" s="64">
        <v>2036</v>
      </c>
      <c r="AH33" s="64">
        <v>2037</v>
      </c>
      <c r="AI33" s="64">
        <v>2038</v>
      </c>
      <c r="AJ33" s="64">
        <v>2039</v>
      </c>
      <c r="AK33" s="64">
        <v>2040</v>
      </c>
      <c r="AL33" s="64">
        <v>2041</v>
      </c>
      <c r="AM33" s="64">
        <v>2042</v>
      </c>
      <c r="AN33" s="64">
        <v>2043</v>
      </c>
      <c r="AO33" s="64">
        <v>2044</v>
      </c>
      <c r="AP33" s="64">
        <v>2045</v>
      </c>
      <c r="AQ33" s="64">
        <v>2046</v>
      </c>
      <c r="AR33" s="64">
        <v>2047</v>
      </c>
      <c r="AS33" s="64">
        <v>2048</v>
      </c>
      <c r="AT33" s="64">
        <v>2049</v>
      </c>
      <c r="AU33" s="64">
        <v>2050</v>
      </c>
      <c r="AV33" t="s">
        <v>75</v>
      </c>
    </row>
    <row r="34" spans="1:51">
      <c r="D34" s="65" t="s">
        <v>72</v>
      </c>
      <c r="E34" s="66">
        <v>8116594</v>
      </c>
      <c r="F34" s="66">
        <v>8847087</v>
      </c>
      <c r="G34" s="66">
        <v>9577580</v>
      </c>
      <c r="H34" s="66">
        <v>9520326</v>
      </c>
      <c r="I34" s="66">
        <v>9462763</v>
      </c>
      <c r="J34" s="66">
        <v>9404886</v>
      </c>
      <c r="K34" s="66">
        <v>9346692</v>
      </c>
      <c r="L34" s="66">
        <v>9288177</v>
      </c>
      <c r="M34" s="66">
        <v>9143186</v>
      </c>
      <c r="N34" s="66">
        <v>8997327</v>
      </c>
      <c r="O34" s="66">
        <v>8850589</v>
      </c>
      <c r="P34" s="66">
        <v>8702962</v>
      </c>
      <c r="Q34" s="66">
        <v>8556286</v>
      </c>
      <c r="R34" s="66">
        <v>8409534</v>
      </c>
      <c r="S34" s="66">
        <v>8262706</v>
      </c>
      <c r="T34" s="66">
        <v>8115800</v>
      </c>
      <c r="U34" s="66">
        <v>7968816</v>
      </c>
      <c r="V34" s="66">
        <v>7821752</v>
      </c>
      <c r="W34" s="66">
        <v>7767468</v>
      </c>
      <c r="X34" s="66">
        <v>7713165</v>
      </c>
      <c r="Y34" s="66">
        <v>7658843</v>
      </c>
      <c r="Z34" s="66">
        <v>7604502</v>
      </c>
      <c r="AA34" s="66">
        <v>7550141</v>
      </c>
      <c r="AB34" s="66">
        <v>7495760</v>
      </c>
      <c r="AC34" s="66">
        <v>7441359</v>
      </c>
      <c r="AD34" s="66">
        <v>7386937</v>
      </c>
      <c r="AE34" s="66">
        <v>7332495</v>
      </c>
      <c r="AF34" s="66">
        <v>7278031</v>
      </c>
      <c r="AG34" s="66">
        <v>7223546</v>
      </c>
      <c r="AH34" s="66">
        <v>7169040</v>
      </c>
      <c r="AI34" s="66">
        <v>7114511</v>
      </c>
      <c r="AJ34" s="66">
        <v>7059960</v>
      </c>
      <c r="AK34" s="66">
        <v>7005386</v>
      </c>
      <c r="AL34" s="66">
        <v>6950789</v>
      </c>
      <c r="AM34" s="66">
        <v>6896168</v>
      </c>
      <c r="AN34" s="66">
        <v>6841524</v>
      </c>
      <c r="AO34" s="66">
        <v>6786856</v>
      </c>
      <c r="AP34" s="66">
        <v>6732164</v>
      </c>
      <c r="AQ34" s="66">
        <v>6677446</v>
      </c>
      <c r="AR34" s="66">
        <v>6622704</v>
      </c>
      <c r="AS34" s="66">
        <v>6567936</v>
      </c>
      <c r="AT34" s="66">
        <v>6513142</v>
      </c>
      <c r="AU34" s="66">
        <v>6458322</v>
      </c>
      <c r="AV34" s="34">
        <f>(AU34-E34)/E34</f>
        <v>-0.20430638763008227</v>
      </c>
    </row>
    <row r="37" spans="1:51">
      <c r="E37" s="4">
        <v>1990</v>
      </c>
      <c r="F37" s="4">
        <v>2000</v>
      </c>
      <c r="G37" s="4">
        <v>2010</v>
      </c>
      <c r="H37" s="4">
        <v>2020</v>
      </c>
      <c r="I37" s="4">
        <v>2030</v>
      </c>
      <c r="J37" s="4">
        <v>2040</v>
      </c>
      <c r="K37" s="4">
        <v>2050</v>
      </c>
    </row>
    <row r="38" spans="1:51">
      <c r="D38" s="28" t="s">
        <v>63</v>
      </c>
      <c r="E38" s="30">
        <f>G38/(1+18%)</f>
        <v>8116593.5570616741</v>
      </c>
      <c r="F38" s="58">
        <f>E38+(E38*9%)</f>
        <v>8847086.9771972243</v>
      </c>
      <c r="G38" s="58">
        <v>9577580.3973327745</v>
      </c>
      <c r="H38" s="58">
        <v>8556285.7195855826</v>
      </c>
      <c r="I38" s="58">
        <v>7550140.7033353765</v>
      </c>
      <c r="J38" s="58">
        <v>7005385.8074910259</v>
      </c>
      <c r="K38" s="58">
        <v>6458322.3834553268</v>
      </c>
    </row>
    <row r="39" spans="1:51">
      <c r="A39" s="6"/>
      <c r="B39" s="6"/>
      <c r="C39" s="6"/>
      <c r="D39" s="6"/>
      <c r="E39" s="6"/>
      <c r="F39" s="74"/>
      <c r="G39" s="74">
        <f>(G38-E38)/E38</f>
        <v>0.17999999999999988</v>
      </c>
      <c r="H39" s="74">
        <f t="shared" ref="G39:K39" si="5">(H38-G38)/G38</f>
        <v>-0.10663389242147302</v>
      </c>
      <c r="I39" s="74">
        <f t="shared" si="5"/>
        <v>-0.1175913298391978</v>
      </c>
      <c r="J39" s="74">
        <f t="shared" si="5"/>
        <v>-7.2151621704705154E-2</v>
      </c>
      <c r="K39" s="74">
        <f t="shared" si="5"/>
        <v>-7.8091833778906383E-2</v>
      </c>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row>
    <row r="40" spans="1:51">
      <c r="A40" s="6"/>
      <c r="B40" s="6"/>
      <c r="C40" s="6"/>
      <c r="D40" s="6"/>
      <c r="E40" s="6"/>
      <c r="F40" s="6"/>
      <c r="G40" s="5" t="s">
        <v>85</v>
      </c>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row>
    <row r="41" spans="1:5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row>
    <row r="42" spans="1:51" ht="16" thickBot="1">
      <c r="A42" s="73"/>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row>
    <row r="43" spans="1:51" ht="16" thickTop="1"/>
    <row r="44" spans="1:51">
      <c r="B44" s="15" t="s">
        <v>83</v>
      </c>
      <c r="C44" s="15"/>
    </row>
    <row r="45" spans="1:51">
      <c r="B45" s="15"/>
      <c r="C45" s="15"/>
    </row>
    <row r="46" spans="1:51">
      <c r="E46" s="4">
        <v>2009</v>
      </c>
      <c r="F46" s="4">
        <v>2010</v>
      </c>
      <c r="G46" s="4">
        <v>2011</v>
      </c>
      <c r="H46" s="4">
        <v>2012</v>
      </c>
      <c r="I46" s="4">
        <v>2013</v>
      </c>
      <c r="J46" s="4">
        <v>2014</v>
      </c>
      <c r="K46" s="4">
        <v>2015</v>
      </c>
      <c r="L46" s="4">
        <v>2016</v>
      </c>
      <c r="M46" s="4">
        <v>2017</v>
      </c>
      <c r="N46" s="4">
        <v>2018</v>
      </c>
      <c r="O46" s="4">
        <v>2019</v>
      </c>
      <c r="P46" s="4">
        <v>2020</v>
      </c>
      <c r="Q46" s="4">
        <v>2021</v>
      </c>
      <c r="R46" s="4">
        <v>2022</v>
      </c>
      <c r="S46" s="4">
        <v>2023</v>
      </c>
      <c r="T46" s="4">
        <v>2024</v>
      </c>
      <c r="U46" s="4">
        <v>2025</v>
      </c>
      <c r="V46" s="4">
        <v>2026</v>
      </c>
      <c r="W46" s="4">
        <v>2027</v>
      </c>
      <c r="X46" s="4">
        <v>2028</v>
      </c>
      <c r="Y46" s="4">
        <v>2029</v>
      </c>
      <c r="Z46" s="4">
        <v>2030</v>
      </c>
      <c r="AA46" s="4">
        <v>2031</v>
      </c>
      <c r="AB46" s="4">
        <v>2032</v>
      </c>
      <c r="AC46" s="4">
        <v>2033</v>
      </c>
      <c r="AD46" s="4">
        <v>2034</v>
      </c>
      <c r="AE46" s="4">
        <v>2035</v>
      </c>
      <c r="AF46" s="4">
        <v>2036</v>
      </c>
      <c r="AG46" s="4">
        <v>2037</v>
      </c>
      <c r="AH46" s="4">
        <v>2038</v>
      </c>
      <c r="AI46" s="4">
        <v>2039</v>
      </c>
      <c r="AJ46" s="4">
        <v>2040</v>
      </c>
      <c r="AK46" s="4">
        <v>2041</v>
      </c>
      <c r="AL46" s="4">
        <v>2042</v>
      </c>
      <c r="AM46" s="4">
        <v>2043</v>
      </c>
      <c r="AN46" s="4">
        <v>2044</v>
      </c>
      <c r="AO46" s="4">
        <v>2045</v>
      </c>
      <c r="AP46" s="4">
        <v>2046</v>
      </c>
      <c r="AQ46" s="4">
        <v>2047</v>
      </c>
      <c r="AR46" s="4">
        <v>2048</v>
      </c>
      <c r="AS46" s="4">
        <v>2049</v>
      </c>
      <c r="AT46" s="4">
        <v>2050</v>
      </c>
      <c r="AU46" t="s">
        <v>82</v>
      </c>
    </row>
    <row r="47" spans="1:51">
      <c r="A47" t="s">
        <v>84</v>
      </c>
      <c r="D47" s="15" t="s">
        <v>62</v>
      </c>
      <c r="E47" s="24">
        <v>39.374289373400003</v>
      </c>
      <c r="F47" s="24">
        <v>31.993974848899907</v>
      </c>
      <c r="G47" s="24">
        <v>26.68430854026353</v>
      </c>
      <c r="H47" s="24">
        <v>22.873650499977767</v>
      </c>
      <c r="I47" s="24">
        <v>20.148352052435481</v>
      </c>
      <c r="J47" s="24">
        <v>18.209062399058382</v>
      </c>
      <c r="K47" s="24">
        <v>16.839126116085357</v>
      </c>
      <c r="L47" s="24">
        <v>15.881723864244083</v>
      </c>
      <c r="M47" s="24">
        <v>15.223336008576288</v>
      </c>
      <c r="N47" s="24">
        <v>14.781779195867053</v>
      </c>
      <c r="O47" s="24">
        <v>14.49755052688255</v>
      </c>
      <c r="P47" s="24">
        <v>14.212270704942632</v>
      </c>
      <c r="Q47" s="24">
        <v>14.009167640981477</v>
      </c>
      <c r="R47" s="24">
        <v>13.865638370612141</v>
      </c>
      <c r="S47" s="24">
        <v>13.765310153307153</v>
      </c>
      <c r="T47" s="24">
        <v>13.696321855174967</v>
      </c>
      <c r="U47" s="24">
        <v>13.650079775519204</v>
      </c>
      <c r="V47" s="24">
        <v>13.620356848484615</v>
      </c>
      <c r="W47" s="24">
        <v>13.60264038390998</v>
      </c>
      <c r="X47" s="24">
        <v>13.59365972183514</v>
      </c>
      <c r="Y47" s="24">
        <v>13.59104413691902</v>
      </c>
      <c r="Z47" s="24">
        <v>13.593075048107364</v>
      </c>
      <c r="AA47" s="24">
        <v>13.598506515684416</v>
      </c>
      <c r="AB47" s="24">
        <v>13.606435191288522</v>
      </c>
      <c r="AC47" s="24">
        <v>13.61620608520046</v>
      </c>
      <c r="AD47" s="24">
        <v>13.627344277943427</v>
      </c>
      <c r="AE47" s="24">
        <v>13.639505426885622</v>
      </c>
      <c r="AF47" s="24">
        <v>13.652439890248361</v>
      </c>
      <c r="AG47" s="24">
        <v>13.665966718436236</v>
      </c>
      <c r="AH47" s="24">
        <v>13.679954796228797</v>
      </c>
      <c r="AI47" s="24">
        <v>13.694309167872078</v>
      </c>
      <c r="AJ47" s="24">
        <v>13.708961119193448</v>
      </c>
      <c r="AK47" s="24">
        <v>13.723860983501826</v>
      </c>
      <c r="AL47" s="24">
        <v>13.738972922460441</v>
      </c>
      <c r="AM47" s="24">
        <v>13.754271139179808</v>
      </c>
      <c r="AN47" s="24">
        <v>13.769737130083142</v>
      </c>
      <c r="AO47" s="24">
        <v>13.785357690290775</v>
      </c>
      <c r="AP47" s="24">
        <v>13.801123465684201</v>
      </c>
      <c r="AQ47" s="24">
        <v>13.817027901647322</v>
      </c>
      <c r="AR47" s="24">
        <v>13.83306647968641</v>
      </c>
      <c r="AS47" s="24">
        <v>13.849236163004031</v>
      </c>
      <c r="AT47" s="24">
        <v>13.865534993764797</v>
      </c>
      <c r="AU47" s="34">
        <f>(AT47-F47)/F47</f>
        <v>-0.56662043215172575</v>
      </c>
    </row>
    <row r="51" spans="1:51">
      <c r="A51" t="s">
        <v>81</v>
      </c>
      <c r="E51" s="1">
        <v>1990</v>
      </c>
      <c r="F51" s="1">
        <v>2000</v>
      </c>
      <c r="G51" s="1">
        <v>2010</v>
      </c>
      <c r="H51" s="1">
        <v>2011</v>
      </c>
      <c r="I51" s="1">
        <v>2012</v>
      </c>
      <c r="J51" s="1">
        <v>2013</v>
      </c>
      <c r="K51" s="1">
        <v>2014</v>
      </c>
      <c r="L51" s="1">
        <v>2015</v>
      </c>
      <c r="M51" s="1">
        <v>2016</v>
      </c>
      <c r="N51" s="1">
        <v>2017</v>
      </c>
      <c r="O51" s="1">
        <v>2018</v>
      </c>
      <c r="P51" s="1">
        <v>2019</v>
      </c>
      <c r="Q51" s="1">
        <v>2020</v>
      </c>
      <c r="R51" s="1">
        <v>2021</v>
      </c>
      <c r="S51" s="1">
        <v>2022</v>
      </c>
      <c r="T51" s="1">
        <v>2023</v>
      </c>
      <c r="U51" s="1">
        <v>2024</v>
      </c>
      <c r="V51" s="1">
        <v>2025</v>
      </c>
      <c r="W51" s="1">
        <v>2026</v>
      </c>
      <c r="X51" s="1">
        <v>2027</v>
      </c>
      <c r="Y51" s="1">
        <v>2028</v>
      </c>
      <c r="Z51" s="1">
        <v>2029</v>
      </c>
      <c r="AA51" s="1">
        <v>2030</v>
      </c>
      <c r="AB51" s="1">
        <v>2031</v>
      </c>
      <c r="AC51" s="1">
        <v>2032</v>
      </c>
      <c r="AD51" s="1">
        <v>2033</v>
      </c>
      <c r="AE51" s="1">
        <v>2034</v>
      </c>
      <c r="AF51" s="1">
        <v>2035</v>
      </c>
      <c r="AG51" s="1">
        <v>2036</v>
      </c>
      <c r="AH51" s="1">
        <v>2037</v>
      </c>
      <c r="AI51" s="1">
        <v>2038</v>
      </c>
      <c r="AJ51" s="1">
        <v>2039</v>
      </c>
      <c r="AK51" s="1">
        <v>2040</v>
      </c>
      <c r="AL51" s="1">
        <v>2041</v>
      </c>
      <c r="AM51" s="1">
        <v>2042</v>
      </c>
      <c r="AN51" s="1">
        <v>2043</v>
      </c>
      <c r="AO51" s="1">
        <v>2044</v>
      </c>
      <c r="AP51" s="1">
        <v>2045</v>
      </c>
      <c r="AQ51" s="1">
        <v>2046</v>
      </c>
      <c r="AR51" s="1">
        <v>2047</v>
      </c>
      <c r="AS51" s="1">
        <v>2048</v>
      </c>
      <c r="AT51" s="1">
        <v>2049</v>
      </c>
      <c r="AU51" s="1">
        <v>2050</v>
      </c>
      <c r="AV51" t="s">
        <v>75</v>
      </c>
    </row>
    <row r="52" spans="1:51">
      <c r="D52" s="15" t="s">
        <v>62</v>
      </c>
      <c r="E52" s="57">
        <v>8116593.5570616741</v>
      </c>
      <c r="F52" s="57">
        <v>8847086.9771972243</v>
      </c>
      <c r="G52" s="57">
        <v>7758890.8345815698</v>
      </c>
      <c r="H52" s="57">
        <v>6413069.2242209325</v>
      </c>
      <c r="I52" s="57">
        <v>5447387.3149503106</v>
      </c>
      <c r="J52" s="57">
        <v>4754432.826670873</v>
      </c>
      <c r="K52" s="57">
        <v>4257122.1909632217</v>
      </c>
      <c r="L52" s="57">
        <v>3900135.2584357075</v>
      </c>
      <c r="M52" s="57">
        <v>3609757.4714642786</v>
      </c>
      <c r="N52" s="57">
        <v>3394325.2658770853</v>
      </c>
      <c r="O52" s="57">
        <v>3231992.9445145102</v>
      </c>
      <c r="P52" s="57">
        <v>3107196.4244910614</v>
      </c>
      <c r="Q52" s="57">
        <v>2993755.2707446017</v>
      </c>
      <c r="R52" s="57">
        <v>2899421.4603654332</v>
      </c>
      <c r="S52" s="57">
        <v>2818692.9393452094</v>
      </c>
      <c r="T52" s="57">
        <v>2747643.9441829114</v>
      </c>
      <c r="U52" s="57">
        <v>2683473.6490357756</v>
      </c>
      <c r="V52" s="57">
        <v>2624183.9682171871</v>
      </c>
      <c r="W52" s="57">
        <v>2599425.78397538</v>
      </c>
      <c r="X52" s="57">
        <v>2577025.3460434135</v>
      </c>
      <c r="Y52" s="57">
        <v>2556317.2372346963</v>
      </c>
      <c r="Z52" s="57">
        <v>2536822.3089382616</v>
      </c>
      <c r="AA52" s="57">
        <v>2518195.4850676795</v>
      </c>
      <c r="AB52" s="57">
        <v>2500188.1999312816</v>
      </c>
      <c r="AC52" s="57">
        <v>2482621.3651493979</v>
      </c>
      <c r="AD52" s="57">
        <v>2465365.912707129</v>
      </c>
      <c r="AE52" s="57">
        <v>2448328.7897782619</v>
      </c>
      <c r="AF52" s="57">
        <v>2431442.876922382</v>
      </c>
      <c r="AG52" s="57">
        <v>2414659.7299567293</v>
      </c>
      <c r="AH52" s="57">
        <v>2397944.3542024461</v>
      </c>
      <c r="AI52" s="57">
        <v>2381271.4416748579</v>
      </c>
      <c r="AJ52" s="57">
        <v>2364622.6614174782</v>
      </c>
      <c r="AK52" s="57">
        <v>2347984.7080372889</v>
      </c>
      <c r="AL52" s="57">
        <v>2331347.8961478472</v>
      </c>
      <c r="AM52" s="57">
        <v>2314705.1479034009</v>
      </c>
      <c r="AN52" s="57">
        <v>2298051.2636115123</v>
      </c>
      <c r="AO52" s="57">
        <v>2281382.3962196596</v>
      </c>
      <c r="AP52" s="57">
        <v>2264695.6726467018</v>
      </c>
      <c r="AQ52" s="57">
        <v>2247988.9208932561</v>
      </c>
      <c r="AR52" s="57">
        <v>2231260.4733570651</v>
      </c>
      <c r="AS52" s="57">
        <v>2214509.02505357</v>
      </c>
      <c r="AT52" s="57">
        <v>2197733.5313995248</v>
      </c>
      <c r="AU52" s="57">
        <v>2180933.1345076822</v>
      </c>
      <c r="AV52" s="34">
        <f>(AU52-E52)/E52</f>
        <v>-0.73129945226711435</v>
      </c>
    </row>
    <row r="55" spans="1:51">
      <c r="E55" s="1">
        <v>1990</v>
      </c>
      <c r="F55" s="1">
        <v>2000</v>
      </c>
      <c r="G55" s="1">
        <v>2010</v>
      </c>
      <c r="H55" s="1">
        <v>2020</v>
      </c>
      <c r="I55" s="1">
        <v>2030</v>
      </c>
      <c r="J55" s="1">
        <v>2040</v>
      </c>
      <c r="K55" s="1">
        <v>2050</v>
      </c>
      <c r="L55" t="s">
        <v>75</v>
      </c>
    </row>
    <row r="56" spans="1:51">
      <c r="D56" s="15" t="s">
        <v>62</v>
      </c>
      <c r="E56" s="57">
        <v>8116593.5570616703</v>
      </c>
      <c r="F56" s="57">
        <v>8847086.9771972205</v>
      </c>
      <c r="G56" s="57">
        <v>7758890.8345815698</v>
      </c>
      <c r="H56" s="57">
        <v>2993755.2707445999</v>
      </c>
      <c r="I56" s="57">
        <v>2518195.48506768</v>
      </c>
      <c r="J56" s="57">
        <v>2347984.7080372898</v>
      </c>
      <c r="K56" s="57">
        <v>2180933.1345076798</v>
      </c>
      <c r="L56" s="35">
        <f>(K56-E56)/E56</f>
        <v>-0.73129945226711446</v>
      </c>
    </row>
    <row r="57" spans="1:51">
      <c r="F57" s="35"/>
      <c r="G57" s="35">
        <f>(G56-E56)/E56</f>
        <v>-4.4070547572126348E-2</v>
      </c>
      <c r="H57" s="35">
        <f t="shared" ref="G57:K57" si="6">(H56-G56)/G56</f>
        <v>-0.61415164427866953</v>
      </c>
      <c r="I57" s="35">
        <f t="shared" si="6"/>
        <v>-0.15885058819742462</v>
      </c>
      <c r="J57" s="35">
        <f t="shared" si="6"/>
        <v>-6.7592360497705992E-2</v>
      </c>
      <c r="K57" s="35">
        <f t="shared" si="6"/>
        <v>-7.1146789396788909E-2</v>
      </c>
    </row>
    <row r="58" spans="1:51">
      <c r="A58" s="6"/>
      <c r="B58" s="6"/>
      <c r="C58" s="6"/>
      <c r="D58" s="6"/>
      <c r="E58" s="6"/>
      <c r="F58" s="6"/>
      <c r="G58" s="5" t="s">
        <v>86</v>
      </c>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row>
    <row r="59" spans="1:5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row>
    <row r="60" spans="1:51" ht="16" thickBot="1">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row>
    <row r="61" spans="1:51" ht="16" thickTop="1"/>
    <row r="62" spans="1:51">
      <c r="B62" s="55" t="s">
        <v>88</v>
      </c>
      <c r="C62" s="55"/>
    </row>
    <row r="63" spans="1:51">
      <c r="B63" s="55"/>
      <c r="C63" s="55"/>
    </row>
    <row r="65" spans="1:51">
      <c r="E65" s="4">
        <v>2009</v>
      </c>
      <c r="F65" s="4">
        <v>2010</v>
      </c>
      <c r="G65" s="4">
        <v>2011</v>
      </c>
      <c r="H65" s="4">
        <v>2012</v>
      </c>
      <c r="I65" s="4">
        <v>2013</v>
      </c>
      <c r="J65" s="4">
        <v>2014</v>
      </c>
      <c r="K65" s="4">
        <v>2015</v>
      </c>
      <c r="L65" s="4">
        <v>2016</v>
      </c>
      <c r="M65" s="4">
        <v>2017</v>
      </c>
      <c r="N65" s="4">
        <v>2018</v>
      </c>
      <c r="O65" s="4">
        <v>2019</v>
      </c>
      <c r="P65" s="4">
        <v>2020</v>
      </c>
      <c r="Q65" s="4">
        <v>2021</v>
      </c>
      <c r="R65" s="4">
        <v>2022</v>
      </c>
      <c r="S65" s="4">
        <v>2023</v>
      </c>
      <c r="T65" s="4">
        <v>2024</v>
      </c>
      <c r="U65" s="4">
        <v>2025</v>
      </c>
      <c r="V65" s="4">
        <v>2026</v>
      </c>
      <c r="W65" s="4">
        <v>2027</v>
      </c>
      <c r="X65" s="4">
        <v>2028</v>
      </c>
      <c r="Y65" s="4">
        <v>2029</v>
      </c>
      <c r="Z65" s="4">
        <v>2030</v>
      </c>
      <c r="AA65" s="4">
        <v>2031</v>
      </c>
      <c r="AB65" s="4">
        <v>2032</v>
      </c>
      <c r="AC65" s="4">
        <v>2033</v>
      </c>
      <c r="AD65" s="4">
        <v>2034</v>
      </c>
      <c r="AE65" s="4">
        <v>2035</v>
      </c>
      <c r="AF65" s="4">
        <v>2036</v>
      </c>
      <c r="AG65" s="4">
        <v>2037</v>
      </c>
      <c r="AH65" s="4">
        <v>2038</v>
      </c>
      <c r="AI65" s="4">
        <v>2039</v>
      </c>
      <c r="AJ65" s="4">
        <v>2040</v>
      </c>
      <c r="AK65" s="4">
        <v>2041</v>
      </c>
      <c r="AL65" s="4">
        <v>2042</v>
      </c>
      <c r="AM65" s="4">
        <v>2043</v>
      </c>
      <c r="AN65" s="4">
        <v>2044</v>
      </c>
      <c r="AO65" s="4">
        <v>2045</v>
      </c>
      <c r="AP65" s="4">
        <v>2046</v>
      </c>
      <c r="AQ65" s="4">
        <v>2047</v>
      </c>
      <c r="AR65" s="4">
        <v>2048</v>
      </c>
      <c r="AS65" s="4">
        <v>2049</v>
      </c>
      <c r="AT65" s="4">
        <v>2050</v>
      </c>
    </row>
    <row r="66" spans="1:51">
      <c r="A66" t="s">
        <v>84</v>
      </c>
      <c r="D66" s="55" t="s">
        <v>64</v>
      </c>
      <c r="E66" s="24">
        <v>39.374289373400003</v>
      </c>
      <c r="F66" s="24">
        <v>29.661239137252199</v>
      </c>
      <c r="G66" s="24">
        <v>22.6324894848631</v>
      </c>
      <c r="H66" s="24">
        <v>17.554709300122301</v>
      </c>
      <c r="I66" s="24">
        <v>13.8952306711844</v>
      </c>
      <c r="J66" s="24">
        <v>11.267076354491</v>
      </c>
      <c r="K66" s="24">
        <v>9.3890640194819106</v>
      </c>
      <c r="L66" s="24">
        <v>8.0568479649397595</v>
      </c>
      <c r="M66" s="24">
        <v>7.1218965642078604</v>
      </c>
      <c r="N66" s="24">
        <v>6.4762283452576304</v>
      </c>
      <c r="O66" s="24">
        <v>6.0413274944296997</v>
      </c>
      <c r="P66" s="24">
        <v>5.6447995169268896</v>
      </c>
      <c r="Q66" s="24">
        <v>5.3595389973727396</v>
      </c>
      <c r="R66" s="24">
        <v>5.1553226749461096</v>
      </c>
      <c r="S66" s="24">
        <v>5.0101570512923104</v>
      </c>
      <c r="T66" s="24">
        <v>4.9080342254945704</v>
      </c>
      <c r="U66" s="24">
        <v>4.8373005306953596</v>
      </c>
      <c r="V66" s="24">
        <v>4.7894704207308498</v>
      </c>
      <c r="W66" s="24">
        <v>4.7583639230485204</v>
      </c>
      <c r="X66" s="24">
        <v>4.7394792710757701</v>
      </c>
      <c r="Y66" s="24">
        <v>4.7295365041774504</v>
      </c>
      <c r="Z66" s="24">
        <v>4.7261453781761098</v>
      </c>
      <c r="AA66" s="24">
        <v>4.7275636790417996</v>
      </c>
      <c r="AB66" s="24">
        <v>4.7325212936175802</v>
      </c>
      <c r="AC66" s="24">
        <v>4.74009211970119</v>
      </c>
      <c r="AD66" s="24">
        <v>4.7496007869711301</v>
      </c>
      <c r="AE66" s="24">
        <v>4.7605547135330397</v>
      </c>
      <c r="AF66" s="24">
        <v>4.7725946057354198</v>
      </c>
      <c r="AG66" s="24">
        <v>4.78545838672696</v>
      </c>
      <c r="AH66" s="24">
        <v>4.7989549047114597</v>
      </c>
      <c r="AI66" s="24">
        <v>4.81294476497325</v>
      </c>
      <c r="AJ66" s="24">
        <v>4.8273263521790302</v>
      </c>
      <c r="AK66" s="24">
        <v>4.8420256350918303</v>
      </c>
      <c r="AL66" s="24">
        <v>4.8569887283478597</v>
      </c>
      <c r="AM66" s="24">
        <v>4.8721764643710399</v>
      </c>
      <c r="AN66" s="24">
        <v>4.8875604311990504</v>
      </c>
      <c r="AO66" s="24">
        <v>4.9031200795971701</v>
      </c>
      <c r="AP66" s="24">
        <v>4.9188406103394096</v>
      </c>
      <c r="AQ66" s="24">
        <v>4.9347114308526399</v>
      </c>
      <c r="AR66" s="24">
        <v>4.9507250274846699</v>
      </c>
      <c r="AS66" s="24">
        <v>4.9668761412480302</v>
      </c>
      <c r="AT66" s="24">
        <v>4.9831611652100296</v>
      </c>
    </row>
    <row r="69" spans="1:51">
      <c r="E69" s="1">
        <v>1990</v>
      </c>
      <c r="F69" s="1">
        <v>2000</v>
      </c>
      <c r="G69" s="1">
        <v>2010</v>
      </c>
      <c r="H69" s="1">
        <v>2011</v>
      </c>
      <c r="I69" s="1">
        <v>2012</v>
      </c>
      <c r="J69" s="1">
        <v>2013</v>
      </c>
      <c r="K69" s="1">
        <v>2014</v>
      </c>
      <c r="L69" s="1">
        <v>2015</v>
      </c>
      <c r="M69" s="1">
        <v>2016</v>
      </c>
      <c r="N69" s="1">
        <v>2017</v>
      </c>
      <c r="O69" s="1">
        <v>2018</v>
      </c>
      <c r="P69" s="1">
        <v>2019</v>
      </c>
      <c r="Q69" s="1">
        <v>2020</v>
      </c>
      <c r="R69" s="1">
        <v>2021</v>
      </c>
      <c r="S69" s="1">
        <v>2022</v>
      </c>
      <c r="T69" s="1">
        <v>2023</v>
      </c>
      <c r="U69" s="1">
        <v>2024</v>
      </c>
      <c r="V69" s="1">
        <v>2025</v>
      </c>
      <c r="W69" s="1">
        <v>2026</v>
      </c>
      <c r="X69" s="1">
        <v>2027</v>
      </c>
      <c r="Y69" s="1">
        <v>2028</v>
      </c>
      <c r="Z69" s="1">
        <v>2029</v>
      </c>
      <c r="AA69" s="1">
        <v>2030</v>
      </c>
      <c r="AB69" s="1">
        <v>2031</v>
      </c>
      <c r="AC69" s="1">
        <v>2032</v>
      </c>
      <c r="AD69" s="1">
        <v>2033</v>
      </c>
      <c r="AE69" s="1">
        <v>2034</v>
      </c>
      <c r="AF69" s="1">
        <v>2035</v>
      </c>
      <c r="AG69" s="1">
        <v>2036</v>
      </c>
      <c r="AH69" s="1">
        <v>2037</v>
      </c>
      <c r="AI69" s="1">
        <v>2038</v>
      </c>
      <c r="AJ69" s="1">
        <v>2039</v>
      </c>
      <c r="AK69" s="1">
        <v>2040</v>
      </c>
      <c r="AL69" s="1">
        <v>2041</v>
      </c>
      <c r="AM69" s="1">
        <v>2042</v>
      </c>
      <c r="AN69" s="1">
        <v>2043</v>
      </c>
      <c r="AO69" s="1">
        <v>2044</v>
      </c>
      <c r="AP69" s="1">
        <v>2045</v>
      </c>
      <c r="AQ69" s="1">
        <v>2046</v>
      </c>
      <c r="AR69" s="1">
        <v>2047</v>
      </c>
      <c r="AS69" s="1">
        <v>2048</v>
      </c>
      <c r="AT69" s="1">
        <v>2049</v>
      </c>
      <c r="AU69" s="1">
        <v>2050</v>
      </c>
      <c r="AV69" t="s">
        <v>75</v>
      </c>
    </row>
    <row r="70" spans="1:51">
      <c r="D70" s="55" t="s">
        <v>64</v>
      </c>
      <c r="E70">
        <v>8116593.5570616741</v>
      </c>
      <c r="F70" s="66">
        <v>8847087</v>
      </c>
      <c r="G70">
        <v>7193176.7644141801</v>
      </c>
      <c r="H70">
        <v>5439291.0936355898</v>
      </c>
      <c r="I70">
        <v>4180675.0854753</v>
      </c>
      <c r="J70">
        <v>3278875.6452792599</v>
      </c>
      <c r="K70">
        <v>2634145.5548233502</v>
      </c>
      <c r="L70">
        <v>2174615.2011482399</v>
      </c>
      <c r="M70">
        <v>1831241.20444952</v>
      </c>
      <c r="N70">
        <v>1587959.00157726</v>
      </c>
      <c r="O70">
        <v>1416008.4548408</v>
      </c>
      <c r="P70">
        <v>1294811.22725275</v>
      </c>
      <c r="Q70">
        <v>1189053.36500658</v>
      </c>
      <c r="R70">
        <v>1109242.3750565699</v>
      </c>
      <c r="S70">
        <v>1048005.95800302</v>
      </c>
      <c r="T70">
        <v>1000059.39045851</v>
      </c>
      <c r="U70">
        <v>961614.41385112295</v>
      </c>
      <c r="V70">
        <v>929955.48090973904</v>
      </c>
      <c r="W70">
        <v>914063.63590395602</v>
      </c>
      <c r="X70">
        <v>901473.83811596897</v>
      </c>
      <c r="Y70">
        <v>891269.37146341405</v>
      </c>
      <c r="Z70">
        <v>882786.75235434005</v>
      </c>
      <c r="AA70">
        <v>875545.66652331105</v>
      </c>
      <c r="AB70">
        <v>869198.31314792903</v>
      </c>
      <c r="AC70">
        <v>863492.77451317804</v>
      </c>
      <c r="AD70">
        <v>858246.52343538206</v>
      </c>
      <c r="AE70">
        <v>853327.259480512</v>
      </c>
      <c r="AF70">
        <v>848639.04416966497</v>
      </c>
      <c r="AG70">
        <v>844112.26817482605</v>
      </c>
      <c r="AH70">
        <v>839696.39010183001</v>
      </c>
      <c r="AI70">
        <v>835354.68023806496</v>
      </c>
      <c r="AJ70">
        <v>831060.41494277096</v>
      </c>
      <c r="AK70">
        <v>826794.12079977104</v>
      </c>
      <c r="AL70">
        <v>822541.57857149001</v>
      </c>
      <c r="AM70">
        <v>818292.37718609895</v>
      </c>
      <c r="AN70">
        <v>814038.86597758404</v>
      </c>
      <c r="AO70">
        <v>809775.39533682901</v>
      </c>
      <c r="AP70">
        <v>805497.76626772794</v>
      </c>
      <c r="AQ70">
        <v>801202.83128954901</v>
      </c>
      <c r="AR70">
        <v>796888.20500768104</v>
      </c>
      <c r="AS70">
        <v>792552.05416839197</v>
      </c>
      <c r="AT70">
        <v>788192.94533290202</v>
      </c>
      <c r="AU70">
        <v>783809.73432944901</v>
      </c>
      <c r="AV70" s="31">
        <v>-0.90343304932709079</v>
      </c>
    </row>
    <row r="74" spans="1:51">
      <c r="E74" s="1">
        <v>1990</v>
      </c>
      <c r="F74" s="1">
        <v>2000</v>
      </c>
      <c r="G74" s="1">
        <v>2010</v>
      </c>
      <c r="H74" s="1">
        <v>2020</v>
      </c>
      <c r="I74" s="1">
        <v>2030</v>
      </c>
      <c r="J74" s="1">
        <v>2040</v>
      </c>
      <c r="K74" s="1">
        <v>2050</v>
      </c>
      <c r="L74" t="s">
        <v>75</v>
      </c>
    </row>
    <row r="75" spans="1:51">
      <c r="D75" s="55" t="s">
        <v>64</v>
      </c>
      <c r="E75">
        <v>8116593.5570616741</v>
      </c>
      <c r="F75" s="66">
        <v>8847087</v>
      </c>
      <c r="G75">
        <v>7193176.7644141801</v>
      </c>
      <c r="H75">
        <v>1189053.36500658</v>
      </c>
      <c r="I75">
        <v>875545.66652331105</v>
      </c>
      <c r="J75">
        <v>826794.12079977104</v>
      </c>
      <c r="K75">
        <v>783809.73432944901</v>
      </c>
      <c r="L75" s="34">
        <f>(K75-E75)/E75</f>
        <v>-0.90343119575730002</v>
      </c>
    </row>
    <row r="76" spans="1:51">
      <c r="G76" s="34">
        <f>(G75-E75)/E75</f>
        <v>-0.11376900742357542</v>
      </c>
      <c r="H76" s="34">
        <f>(H75-G75)/G75</f>
        <v>-0.83469704638859687</v>
      </c>
      <c r="I76" s="34">
        <f t="shared" ref="I76:K76" si="7">(I75-H75)/H75</f>
        <v>-0.26366158804111711</v>
      </c>
      <c r="J76" s="34">
        <f t="shared" si="7"/>
        <v>-5.5681328327654989E-2</v>
      </c>
      <c r="K76" s="34">
        <f t="shared" si="7"/>
        <v>-5.1989226082960721E-2</v>
      </c>
    </row>
    <row r="77" spans="1:51">
      <c r="A77" s="6"/>
      <c r="B77" s="6"/>
      <c r="C77" s="6"/>
      <c r="D77" s="6"/>
      <c r="E77" s="6"/>
      <c r="F77" s="6"/>
      <c r="G77" s="5" t="s">
        <v>86</v>
      </c>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row>
    <row r="78" spans="1:51" ht="16" thickBot="1">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row>
    <row r="79" spans="1:51" ht="16" thickTop="1"/>
    <row r="80" spans="1:51">
      <c r="A80" t="s">
        <v>89</v>
      </c>
    </row>
    <row r="83" spans="3:12">
      <c r="C83" s="63"/>
      <c r="D83" s="64">
        <v>1990</v>
      </c>
      <c r="E83" s="64">
        <v>2000</v>
      </c>
      <c r="F83" s="64">
        <v>2010</v>
      </c>
      <c r="G83" s="64">
        <v>2020</v>
      </c>
      <c r="H83" s="64">
        <v>2030</v>
      </c>
      <c r="I83" s="64">
        <v>2040</v>
      </c>
      <c r="J83" s="64">
        <v>2050</v>
      </c>
      <c r="K83" s="63"/>
      <c r="L83" t="s">
        <v>133</v>
      </c>
    </row>
    <row r="84" spans="3:12">
      <c r="C84" s="65" t="s">
        <v>63</v>
      </c>
      <c r="D84" s="75">
        <v>8116594</v>
      </c>
      <c r="E84" s="66">
        <v>8847087</v>
      </c>
      <c r="F84" s="66">
        <v>9577580</v>
      </c>
      <c r="G84" s="66">
        <v>8556286</v>
      </c>
      <c r="H84" s="66">
        <v>7550141</v>
      </c>
      <c r="I84" s="66">
        <v>7005386</v>
      </c>
      <c r="J84" s="66">
        <v>6458322</v>
      </c>
      <c r="K84" s="76"/>
      <c r="L84" s="8">
        <f>D87-J87</f>
        <v>5935660.42255399</v>
      </c>
    </row>
    <row r="85" spans="3:12">
      <c r="C85" t="s">
        <v>87</v>
      </c>
      <c r="D85" s="78">
        <v>8116594</v>
      </c>
      <c r="E85" s="78">
        <v>7797712</v>
      </c>
      <c r="F85" s="78">
        <v>7491358</v>
      </c>
      <c r="G85" s="78">
        <v>4438362</v>
      </c>
      <c r="H85" s="78">
        <v>2629570</v>
      </c>
      <c r="I85" s="78">
        <v>1557926</v>
      </c>
      <c r="J85" s="78">
        <v>923016</v>
      </c>
      <c r="L85" s="8">
        <f>D90-J90</f>
        <v>7332783.8227322251</v>
      </c>
    </row>
    <row r="86" spans="3:12">
      <c r="D86" s="64">
        <v>1990</v>
      </c>
      <c r="E86" s="64">
        <v>2000</v>
      </c>
      <c r="F86" s="64">
        <v>2010</v>
      </c>
      <c r="G86" s="64">
        <v>2020</v>
      </c>
      <c r="H86" s="64">
        <v>2030</v>
      </c>
      <c r="I86" s="64">
        <v>2040</v>
      </c>
      <c r="J86" s="64">
        <v>2050</v>
      </c>
    </row>
    <row r="87" spans="3:12">
      <c r="C87" s="79" t="s">
        <v>62</v>
      </c>
      <c r="D87" s="80">
        <v>8116593.5570616703</v>
      </c>
      <c r="E87" s="80">
        <v>8847086.9771972205</v>
      </c>
      <c r="F87" s="80">
        <v>7758890.8345815698</v>
      </c>
      <c r="G87" s="80">
        <v>2993755.2707445999</v>
      </c>
      <c r="H87" s="80">
        <v>2518195.48506768</v>
      </c>
      <c r="I87" s="80">
        <v>2347984.7080372898</v>
      </c>
      <c r="J87" s="80">
        <v>2180933.1345076798</v>
      </c>
    </row>
    <row r="88" spans="3:12">
      <c r="C88" t="s">
        <v>87</v>
      </c>
      <c r="D88" s="78">
        <v>8116594</v>
      </c>
      <c r="E88" s="78">
        <v>7797712</v>
      </c>
      <c r="F88" s="78">
        <v>7491358</v>
      </c>
      <c r="G88" s="78">
        <v>4438362</v>
      </c>
      <c r="H88" s="78">
        <v>2629570</v>
      </c>
      <c r="I88" s="78">
        <v>1557926</v>
      </c>
      <c r="J88" s="78">
        <v>923016</v>
      </c>
    </row>
    <row r="89" spans="3:12">
      <c r="D89" s="64">
        <v>1990</v>
      </c>
      <c r="E89" s="64">
        <v>2000</v>
      </c>
      <c r="F89" s="64">
        <v>2010</v>
      </c>
      <c r="G89" s="64">
        <v>2020</v>
      </c>
      <c r="H89" s="64">
        <v>2030</v>
      </c>
      <c r="I89" s="64">
        <v>2040</v>
      </c>
      <c r="J89" s="64">
        <v>2050</v>
      </c>
      <c r="K89" s="76"/>
    </row>
    <row r="90" spans="3:12">
      <c r="C90" s="81" t="s">
        <v>64</v>
      </c>
      <c r="D90" s="82">
        <v>8116593.5570616741</v>
      </c>
      <c r="E90" s="82">
        <v>8847087</v>
      </c>
      <c r="F90" s="82">
        <v>7193176.7644141801</v>
      </c>
      <c r="G90" s="82">
        <v>1189053.36500658</v>
      </c>
      <c r="H90" s="82">
        <v>875545.66652331105</v>
      </c>
      <c r="I90" s="82">
        <v>826794.12079977104</v>
      </c>
      <c r="J90" s="82">
        <v>783809.73432944901</v>
      </c>
      <c r="K90" s="76"/>
    </row>
    <row r="91" spans="3:12">
      <c r="C91" t="s">
        <v>87</v>
      </c>
      <c r="D91" s="78">
        <v>8116594</v>
      </c>
      <c r="E91" s="78">
        <v>7797712</v>
      </c>
      <c r="F91" s="78">
        <v>7491358</v>
      </c>
      <c r="G91" s="78">
        <v>4438362</v>
      </c>
      <c r="H91" s="78">
        <v>2629570</v>
      </c>
      <c r="I91" s="78">
        <v>1557926</v>
      </c>
      <c r="J91" s="78">
        <v>923016</v>
      </c>
      <c r="K91" s="76"/>
    </row>
    <row r="93" spans="3:12">
      <c r="D93" s="64">
        <v>1990</v>
      </c>
      <c r="E93" s="64">
        <v>2000</v>
      </c>
      <c r="F93" s="64">
        <v>2010</v>
      </c>
      <c r="G93" s="64">
        <v>2020</v>
      </c>
      <c r="H93" s="64">
        <v>2030</v>
      </c>
      <c r="I93" s="64">
        <v>2040</v>
      </c>
      <c r="J93" s="64">
        <v>2050</v>
      </c>
    </row>
    <row r="94" spans="3:12">
      <c r="C94" s="77" t="s">
        <v>87</v>
      </c>
      <c r="D94" s="78">
        <v>8116594</v>
      </c>
      <c r="E94" s="78">
        <v>7797712</v>
      </c>
      <c r="F94" s="78">
        <v>7491358</v>
      </c>
      <c r="G94" s="78">
        <v>4438362</v>
      </c>
      <c r="H94" s="78">
        <v>2629570</v>
      </c>
      <c r="I94" s="78">
        <v>1557926</v>
      </c>
      <c r="J94" s="78">
        <v>923016</v>
      </c>
    </row>
    <row r="104" spans="2:47">
      <c r="F104">
        <v>2009</v>
      </c>
      <c r="G104">
        <v>2010</v>
      </c>
      <c r="H104">
        <v>2011</v>
      </c>
      <c r="I104">
        <v>2012</v>
      </c>
      <c r="J104">
        <v>2013</v>
      </c>
      <c r="K104">
        <v>2014</v>
      </c>
      <c r="L104">
        <v>2015</v>
      </c>
      <c r="M104">
        <v>2016</v>
      </c>
      <c r="N104">
        <v>2017</v>
      </c>
      <c r="O104">
        <v>2018</v>
      </c>
      <c r="P104">
        <v>2019</v>
      </c>
      <c r="Q104">
        <v>2020</v>
      </c>
      <c r="R104">
        <v>2021</v>
      </c>
      <c r="S104">
        <v>2022</v>
      </c>
      <c r="T104">
        <v>2023</v>
      </c>
      <c r="U104">
        <v>2024</v>
      </c>
      <c r="V104">
        <v>2025</v>
      </c>
      <c r="W104">
        <v>2026</v>
      </c>
      <c r="X104">
        <v>2027</v>
      </c>
      <c r="Y104">
        <v>2028</v>
      </c>
      <c r="Z104">
        <v>2029</v>
      </c>
      <c r="AA104">
        <v>2030</v>
      </c>
      <c r="AB104">
        <v>2031</v>
      </c>
      <c r="AC104">
        <v>2032</v>
      </c>
      <c r="AD104">
        <v>2033</v>
      </c>
      <c r="AE104">
        <v>2034</v>
      </c>
      <c r="AF104">
        <v>2035</v>
      </c>
      <c r="AG104">
        <v>2036</v>
      </c>
      <c r="AH104">
        <v>2037</v>
      </c>
      <c r="AI104">
        <v>2038</v>
      </c>
      <c r="AJ104">
        <v>2039</v>
      </c>
      <c r="AK104">
        <v>2040</v>
      </c>
      <c r="AL104">
        <v>2041</v>
      </c>
      <c r="AM104">
        <v>2042</v>
      </c>
      <c r="AN104">
        <v>2043</v>
      </c>
      <c r="AO104">
        <v>2044</v>
      </c>
      <c r="AP104">
        <v>2045</v>
      </c>
      <c r="AQ104">
        <v>2046</v>
      </c>
      <c r="AR104">
        <v>2047</v>
      </c>
      <c r="AS104">
        <v>2048</v>
      </c>
      <c r="AT104">
        <v>2049</v>
      </c>
      <c r="AU104">
        <v>2050</v>
      </c>
    </row>
    <row r="105" spans="2:47">
      <c r="B105" s="29" t="s">
        <v>264</v>
      </c>
      <c r="C105" s="29"/>
      <c r="D105" s="29"/>
      <c r="E105" s="29" t="s">
        <v>263</v>
      </c>
      <c r="F105">
        <v>39.374289373400003</v>
      </c>
      <c r="G105">
        <v>29.661239137252199</v>
      </c>
      <c r="H105">
        <v>22.6324894848631</v>
      </c>
      <c r="I105">
        <v>17.554709300122301</v>
      </c>
      <c r="J105">
        <v>13.8952306711844</v>
      </c>
      <c r="K105">
        <v>11.267076354491</v>
      </c>
      <c r="L105">
        <v>9.3890640194819106</v>
      </c>
      <c r="M105">
        <v>8.0568479649397595</v>
      </c>
      <c r="N105">
        <v>7.1218965642078604</v>
      </c>
      <c r="O105">
        <v>6.4762283452576304</v>
      </c>
      <c r="P105">
        <v>6.0413274944296997</v>
      </c>
      <c r="Q105">
        <v>5.6447995169268896</v>
      </c>
      <c r="R105">
        <v>5.3595389973727396</v>
      </c>
      <c r="S105">
        <v>5.1553226749461096</v>
      </c>
      <c r="T105">
        <v>5.0101570512923104</v>
      </c>
      <c r="U105">
        <v>4.9080342254945704</v>
      </c>
      <c r="V105">
        <v>4.8373005306953596</v>
      </c>
      <c r="W105">
        <v>4.7894704207308498</v>
      </c>
      <c r="X105">
        <v>4.7583639230485204</v>
      </c>
      <c r="Y105">
        <v>4.7394792710757701</v>
      </c>
      <c r="Z105">
        <v>4.7295365041774504</v>
      </c>
      <c r="AA105">
        <v>4.7261453781761098</v>
      </c>
      <c r="AB105">
        <v>4.7275636790417996</v>
      </c>
      <c r="AC105">
        <v>4.7325212936175802</v>
      </c>
      <c r="AD105">
        <v>4.74009211970119</v>
      </c>
      <c r="AE105">
        <v>4.7496007869711301</v>
      </c>
      <c r="AF105">
        <v>4.7605547135330397</v>
      </c>
      <c r="AG105">
        <v>4.7725946057354198</v>
      </c>
      <c r="AH105">
        <v>4.78545838672696</v>
      </c>
      <c r="AI105">
        <v>4.7989549047114597</v>
      </c>
      <c r="AJ105">
        <v>4.81294476497325</v>
      </c>
      <c r="AK105">
        <v>4.8273263521790302</v>
      </c>
      <c r="AL105">
        <v>4.8420256350918303</v>
      </c>
      <c r="AM105">
        <v>4.8569887283478597</v>
      </c>
      <c r="AN105">
        <v>4.8721764643710399</v>
      </c>
      <c r="AO105">
        <v>4.8875604311990504</v>
      </c>
      <c r="AP105">
        <v>4.9031200795971701</v>
      </c>
      <c r="AQ105">
        <v>4.9188406103394096</v>
      </c>
      <c r="AR105">
        <v>4.9347114308526399</v>
      </c>
      <c r="AS105">
        <v>4.9507250274846699</v>
      </c>
      <c r="AT105">
        <v>4.9668761412480302</v>
      </c>
      <c r="AU105">
        <v>4.9831611652100296</v>
      </c>
    </row>
    <row r="106" spans="2:47">
      <c r="B106" t="s">
        <v>265</v>
      </c>
      <c r="F106">
        <v>9634530.3036376871</v>
      </c>
      <c r="G106">
        <v>7193176.7644141829</v>
      </c>
      <c r="H106">
        <v>5439291.0936355852</v>
      </c>
      <c r="I106">
        <v>4180675.0854753004</v>
      </c>
      <c r="J106">
        <v>3278875.645279259</v>
      </c>
      <c r="K106">
        <v>2634145.5548233544</v>
      </c>
      <c r="L106">
        <v>2174615.2011482362</v>
      </c>
      <c r="M106">
        <v>1831241.2044495244</v>
      </c>
      <c r="N106">
        <v>1587959.0015772602</v>
      </c>
      <c r="O106">
        <v>1416008.4548407965</v>
      </c>
      <c r="P106">
        <v>1294811.2272527469</v>
      </c>
      <c r="Q106">
        <v>1189053.3650065798</v>
      </c>
      <c r="R106">
        <v>1109242.3750565709</v>
      </c>
      <c r="S106">
        <v>1048005.9580030236</v>
      </c>
      <c r="T106">
        <v>1000059.3904585051</v>
      </c>
      <c r="U106">
        <v>961614.41385112295</v>
      </c>
      <c r="V106">
        <v>929955.48090973916</v>
      </c>
      <c r="W106">
        <v>914063.63590395579</v>
      </c>
      <c r="X106">
        <v>901473.83811596886</v>
      </c>
      <c r="Y106">
        <v>891269.3714634137</v>
      </c>
      <c r="Z106">
        <v>882786.75235433993</v>
      </c>
      <c r="AA106">
        <v>875545.66652331105</v>
      </c>
      <c r="AB106">
        <v>869198.31314792915</v>
      </c>
      <c r="AC106">
        <v>863492.77451317769</v>
      </c>
      <c r="AD106">
        <v>858246.52343538194</v>
      </c>
      <c r="AE106">
        <v>853327.25948051154</v>
      </c>
      <c r="AF106">
        <v>848639.04416966485</v>
      </c>
      <c r="AG106">
        <v>844112.2681748264</v>
      </c>
      <c r="AH106">
        <v>839696.39010183001</v>
      </c>
      <c r="AI106">
        <v>835354.68023806461</v>
      </c>
      <c r="AJ106">
        <v>831060.4149427712</v>
      </c>
      <c r="AK106">
        <v>826794.12079977128</v>
      </c>
      <c r="AL106">
        <v>822541.57857149048</v>
      </c>
      <c r="AM106">
        <v>818292.3771860986</v>
      </c>
      <c r="AN106">
        <v>814038.86597758438</v>
      </c>
      <c r="AO106">
        <v>809775.39533682866</v>
      </c>
      <c r="AP106">
        <v>805497.76626772759</v>
      </c>
      <c r="AQ106">
        <v>801202.83128954901</v>
      </c>
      <c r="AR106">
        <v>796888.20500768092</v>
      </c>
      <c r="AS106">
        <v>792552.05416839162</v>
      </c>
      <c r="AT106">
        <v>788192.94533290213</v>
      </c>
      <c r="AU106">
        <v>783809.73432944855</v>
      </c>
    </row>
    <row r="112" spans="2:47">
      <c r="E112">
        <v>2009</v>
      </c>
      <c r="F112">
        <v>2010</v>
      </c>
      <c r="G112">
        <v>2020</v>
      </c>
      <c r="H112">
        <v>2030</v>
      </c>
      <c r="I112">
        <v>2040</v>
      </c>
      <c r="J112">
        <v>2050</v>
      </c>
      <c r="K112" t="s">
        <v>249</v>
      </c>
    </row>
    <row r="113" spans="3:46">
      <c r="D113" s="50" t="s">
        <v>63</v>
      </c>
      <c r="E113" s="44">
        <v>39.374289373400003</v>
      </c>
      <c r="F113" s="44">
        <v>39.493385443682001</v>
      </c>
      <c r="G113" s="44">
        <v>40.619301805968909</v>
      </c>
      <c r="H113" s="44">
        <v>40.755227230283758</v>
      </c>
      <c r="I113" s="44">
        <v>40.901698095011149</v>
      </c>
      <c r="J113" s="44">
        <v>41.05953254226138</v>
      </c>
      <c r="K113" s="35">
        <f>(J113-E113)/E113</f>
        <v>4.2800598961409371E-2</v>
      </c>
    </row>
    <row r="114" spans="3:46">
      <c r="F114" s="35"/>
      <c r="J114" s="25"/>
      <c r="K114" s="25"/>
    </row>
    <row r="116" spans="3:46">
      <c r="E116" s="4">
        <v>2009</v>
      </c>
      <c r="F116" s="4">
        <v>2010</v>
      </c>
      <c r="G116" s="4">
        <v>2011</v>
      </c>
      <c r="H116" s="4">
        <v>2012</v>
      </c>
      <c r="I116" s="4">
        <v>2013</v>
      </c>
      <c r="J116" s="4">
        <v>2014</v>
      </c>
      <c r="K116" s="4">
        <v>2015</v>
      </c>
      <c r="L116" s="4">
        <v>2016</v>
      </c>
      <c r="M116" s="4">
        <v>2017</v>
      </c>
      <c r="N116" s="4">
        <v>2018</v>
      </c>
      <c r="O116" s="4">
        <v>2019</v>
      </c>
      <c r="P116" s="4">
        <v>2020</v>
      </c>
      <c r="Q116" s="4">
        <v>2021</v>
      </c>
      <c r="R116" s="4">
        <v>2022</v>
      </c>
      <c r="S116" s="4">
        <v>2023</v>
      </c>
      <c r="T116" s="4">
        <v>2024</v>
      </c>
      <c r="U116" s="4">
        <v>2025</v>
      </c>
      <c r="V116" s="4">
        <v>2026</v>
      </c>
      <c r="W116" s="4">
        <v>2027</v>
      </c>
      <c r="X116" s="4">
        <v>2028</v>
      </c>
      <c r="Y116" s="4">
        <v>2029</v>
      </c>
      <c r="Z116" s="4">
        <v>2030</v>
      </c>
      <c r="AA116" s="4">
        <v>2031</v>
      </c>
      <c r="AB116" s="4">
        <v>2032</v>
      </c>
      <c r="AC116" s="4">
        <v>2033</v>
      </c>
      <c r="AD116" s="4">
        <v>2034</v>
      </c>
      <c r="AE116" s="4">
        <v>2035</v>
      </c>
      <c r="AF116" s="4">
        <v>2036</v>
      </c>
      <c r="AG116" s="4">
        <v>2037</v>
      </c>
      <c r="AH116" s="4">
        <v>2038</v>
      </c>
      <c r="AI116" s="4">
        <v>2039</v>
      </c>
      <c r="AJ116" s="4">
        <v>2040</v>
      </c>
      <c r="AK116" s="4">
        <v>2041</v>
      </c>
      <c r="AL116" s="4">
        <v>2042</v>
      </c>
      <c r="AM116" s="4">
        <v>2043</v>
      </c>
      <c r="AN116" s="4">
        <v>2044</v>
      </c>
      <c r="AO116" s="4">
        <v>2045</v>
      </c>
      <c r="AP116" s="4">
        <v>2046</v>
      </c>
      <c r="AQ116" s="4">
        <v>2047</v>
      </c>
      <c r="AR116" s="4">
        <v>2048</v>
      </c>
      <c r="AS116" s="4">
        <v>2049</v>
      </c>
      <c r="AT116" s="4">
        <v>2050</v>
      </c>
    </row>
    <row r="117" spans="3:46">
      <c r="D117" s="50" t="s">
        <v>63</v>
      </c>
      <c r="E117" s="44">
        <v>39.374289373400003</v>
      </c>
      <c r="F117" s="44">
        <v>39.493385443682001</v>
      </c>
      <c r="G117" s="44">
        <v>39.613374734491117</v>
      </c>
      <c r="H117" s="44">
        <v>39.734263944981294</v>
      </c>
      <c r="I117" s="44">
        <v>39.856059824550165</v>
      </c>
      <c r="J117" s="44">
        <v>39.978769173215774</v>
      </c>
      <c r="K117" s="44">
        <v>40.102398841996397</v>
      </c>
      <c r="L117" s="44">
        <v>40.226955733292876</v>
      </c>
      <c r="M117" s="44">
        <v>40.35244680127407</v>
      </c>
      <c r="N117" s="44">
        <v>40.478879052265128</v>
      </c>
      <c r="O117" s="44">
        <v>40.606259545138613</v>
      </c>
      <c r="P117" s="44">
        <v>40.619301805968909</v>
      </c>
      <c r="Q117" s="44">
        <v>40.632441883755419</v>
      </c>
      <c r="R117" s="44">
        <v>40.645680512125338</v>
      </c>
      <c r="S117" s="44">
        <v>40.659018430208022</v>
      </c>
      <c r="T117" s="44">
        <v>40.67245638267633</v>
      </c>
      <c r="U117" s="44">
        <v>40.68599511978816</v>
      </c>
      <c r="V117" s="44">
        <v>40.699635397428317</v>
      </c>
      <c r="W117" s="44">
        <v>40.713377977150778</v>
      </c>
      <c r="X117" s="44">
        <v>40.727223626221154</v>
      </c>
      <c r="Y117" s="44">
        <v>40.741173117659571</v>
      </c>
      <c r="Z117" s="44">
        <v>40.755227230283758</v>
      </c>
      <c r="AA117" s="44">
        <v>40.76938674875263</v>
      </c>
      <c r="AB117" s="44">
        <v>40.783652463610032</v>
      </c>
      <c r="AC117" s="44">
        <v>40.79802517132886</v>
      </c>
      <c r="AD117" s="44">
        <v>40.812505674355577</v>
      </c>
      <c r="AE117" s="44">
        <v>40.827094781154983</v>
      </c>
      <c r="AF117" s="44">
        <v>40.841793306255397</v>
      </c>
      <c r="AG117" s="44">
        <v>40.856602070294059</v>
      </c>
      <c r="AH117" s="44">
        <v>40.871521900063009</v>
      </c>
      <c r="AI117" s="44">
        <v>40.886553628555248</v>
      </c>
      <c r="AJ117" s="44">
        <v>40.901698095011149</v>
      </c>
      <c r="AK117" s="44">
        <v>40.916956144965475</v>
      </c>
      <c r="AL117" s="44">
        <v>40.932328630294471</v>
      </c>
      <c r="AM117" s="44">
        <v>40.947816409263424</v>
      </c>
      <c r="AN117" s="44">
        <v>40.963420346574651</v>
      </c>
      <c r="AO117" s="44">
        <v>40.97914131341571</v>
      </c>
      <c r="AP117" s="44">
        <v>40.994980187508084</v>
      </c>
      <c r="AQ117" s="44">
        <v>41.010937853156143</v>
      </c>
      <c r="AR117" s="44">
        <v>41.027015201296557</v>
      </c>
      <c r="AS117" s="44">
        <v>41.043213129548043</v>
      </c>
      <c r="AT117" s="44">
        <v>41.05953254226138</v>
      </c>
    </row>
    <row r="118" spans="3:46">
      <c r="F118" s="224">
        <f>(F117-E117)/E117</f>
        <v>3.0247166914574293E-3</v>
      </c>
      <c r="G118" s="224">
        <f t="shared" ref="G118:AT118" si="8">(G117-F117)/F117</f>
        <v>3.0382123350813223E-3</v>
      </c>
      <c r="H118" s="224">
        <f t="shared" si="8"/>
        <v>3.0517271325767393E-3</v>
      </c>
      <c r="I118" s="224">
        <f t="shared" si="8"/>
        <v>3.0652607466824678E-3</v>
      </c>
      <c r="J118" s="224">
        <f t="shared" si="8"/>
        <v>3.0788128381427065E-3</v>
      </c>
      <c r="K118" s="224">
        <f t="shared" si="8"/>
        <v>3.0923830657460607E-3</v>
      </c>
      <c r="L118" s="224">
        <f t="shared" si="8"/>
        <v>3.1059710863490519E-3</v>
      </c>
      <c r="M118" s="224">
        <f t="shared" si="8"/>
        <v>3.119576554915255E-3</v>
      </c>
      <c r="N118" s="224">
        <f t="shared" si="8"/>
        <v>3.1331991245464345E-3</v>
      </c>
      <c r="O118" s="224">
        <f t="shared" si="8"/>
        <v>3.1468384465146585E-3</v>
      </c>
      <c r="P118" s="224">
        <f t="shared" si="8"/>
        <v>3.2118843194110184E-4</v>
      </c>
      <c r="Q118" s="224">
        <f t="shared" si="8"/>
        <v>3.2349344282866783E-4</v>
      </c>
      <c r="R118" s="224">
        <f t="shared" si="8"/>
        <v>3.2581424487834645E-4</v>
      </c>
      <c r="S118" s="224">
        <f t="shared" si="8"/>
        <v>3.2815093546544619E-4</v>
      </c>
      <c r="T118" s="224">
        <f t="shared" si="8"/>
        <v>3.3050361241196386E-4</v>
      </c>
      <c r="U118" s="224">
        <f t="shared" si="8"/>
        <v>3.3287237398320541E-4</v>
      </c>
      <c r="V118" s="224">
        <f t="shared" si="8"/>
        <v>3.3525731888815508E-4</v>
      </c>
      <c r="W118" s="224">
        <f t="shared" si="8"/>
        <v>3.3765854628096243E-4</v>
      </c>
      <c r="X118" s="224">
        <f t="shared" si="8"/>
        <v>3.4007615575761051E-4</v>
      </c>
      <c r="Y118" s="224">
        <f t="shared" si="8"/>
        <v>3.4251024735789428E-4</v>
      </c>
      <c r="Z118" s="224">
        <f t="shared" si="8"/>
        <v>3.4496092156205578E-4</v>
      </c>
      <c r="AA118" s="224">
        <f t="shared" si="8"/>
        <v>3.4742827929446803E-4</v>
      </c>
      <c r="AB118" s="224">
        <f t="shared" si="8"/>
        <v>3.4991242191883496E-4</v>
      </c>
      <c r="AC118" s="224">
        <f t="shared" si="8"/>
        <v>3.5241345123886798E-4</v>
      </c>
      <c r="AD118" s="224">
        <f t="shared" si="8"/>
        <v>3.5493146949902305E-4</v>
      </c>
      <c r="AE118" s="224">
        <f t="shared" si="8"/>
        <v>3.5746657938164159E-4</v>
      </c>
      <c r="AF118" s="224">
        <f t="shared" si="8"/>
        <v>3.6001888400833456E-4</v>
      </c>
      <c r="AG118" s="224">
        <f t="shared" si="8"/>
        <v>3.6258848693585433E-4</v>
      </c>
      <c r="AH118" s="224">
        <f t="shared" si="8"/>
        <v>3.6517549215864275E-4</v>
      </c>
      <c r="AI118" s="224">
        <f t="shared" si="8"/>
        <v>3.6778000410638646E-4</v>
      </c>
      <c r="AJ118" s="224">
        <f t="shared" si="8"/>
        <v>3.7040212764041612E-4</v>
      </c>
      <c r="AK118" s="224">
        <f t="shared" si="8"/>
        <v>3.7304196805920084E-4</v>
      </c>
      <c r="AL118" s="224">
        <f t="shared" si="8"/>
        <v>3.7569963109016093E-4</v>
      </c>
      <c r="AM118" s="224">
        <f t="shared" si="8"/>
        <v>3.783752228914461E-4</v>
      </c>
      <c r="AN118" s="224">
        <f t="shared" si="8"/>
        <v>3.8106885005219577E-4</v>
      </c>
      <c r="AO118" s="224">
        <f t="shared" si="8"/>
        <v>3.8378061958816161E-4</v>
      </c>
      <c r="AP118" s="224">
        <f t="shared" si="8"/>
        <v>3.8651063894276237E-4</v>
      </c>
      <c r="AQ118" s="224">
        <f t="shared" si="8"/>
        <v>3.8925901598367281E-4</v>
      </c>
      <c r="AR118" s="224">
        <f t="shared" si="8"/>
        <v>3.9202585900327601E-4</v>
      </c>
      <c r="AS118" s="224">
        <f t="shared" si="8"/>
        <v>3.9481127671638333E-4</v>
      </c>
      <c r="AT118" s="224">
        <f t="shared" si="8"/>
        <v>3.9761537825574951E-4</v>
      </c>
    </row>
    <row r="119" spans="3:46">
      <c r="C119" s="225" t="s">
        <v>251</v>
      </c>
      <c r="D119" s="226"/>
      <c r="E119" s="226"/>
      <c r="F119" s="226"/>
      <c r="G119" s="226"/>
      <c r="H119" s="227"/>
      <c r="P119" s="223"/>
    </row>
    <row r="120" spans="3:46">
      <c r="C120" s="228">
        <v>2009</v>
      </c>
      <c r="D120" s="228">
        <v>2010</v>
      </c>
      <c r="E120" s="228">
        <v>2020</v>
      </c>
      <c r="F120" s="228">
        <v>2030</v>
      </c>
      <c r="G120" s="228">
        <v>2040</v>
      </c>
      <c r="H120" s="228">
        <v>2050</v>
      </c>
      <c r="K120" s="233"/>
      <c r="L120">
        <v>2010</v>
      </c>
      <c r="M120">
        <v>2020</v>
      </c>
      <c r="N120">
        <v>2030</v>
      </c>
      <c r="O120">
        <v>2040</v>
      </c>
      <c r="P120">
        <v>2050</v>
      </c>
    </row>
    <row r="121" spans="3:46">
      <c r="C121" s="229">
        <v>39.374289373400003</v>
      </c>
      <c r="D121" s="229">
        <v>29.661239137252199</v>
      </c>
      <c r="E121" s="229">
        <v>5.6447995169268896</v>
      </c>
      <c r="F121" s="229">
        <v>4.7261453781761098</v>
      </c>
      <c r="G121" s="229">
        <v>4.8273263521790302</v>
      </c>
      <c r="H121" s="229">
        <v>4.9831611652100296</v>
      </c>
      <c r="J121" t="s">
        <v>62</v>
      </c>
      <c r="K121" t="s">
        <v>62</v>
      </c>
      <c r="L121">
        <v>31.993974848899907</v>
      </c>
      <c r="M121">
        <v>14.212270704942632</v>
      </c>
      <c r="N121">
        <v>13.593075048107364</v>
      </c>
      <c r="O121">
        <v>13.708961119193448</v>
      </c>
      <c r="P121">
        <v>13.865534993764797</v>
      </c>
    </row>
    <row r="122" spans="3:46">
      <c r="C122" s="108" t="s">
        <v>253</v>
      </c>
      <c r="D122" s="109"/>
      <c r="E122" s="147"/>
      <c r="F122" s="230">
        <f>((H121/C121)^(1/41))-1</f>
        <v>-4.9166032740401655E-2</v>
      </c>
    </row>
    <row r="123" spans="3:46">
      <c r="C123" s="108" t="s">
        <v>250</v>
      </c>
      <c r="D123" s="109"/>
      <c r="E123" s="147"/>
      <c r="F123" s="230">
        <f>(H121-C121)/C121</f>
        <v>-0.87344124187352346</v>
      </c>
    </row>
    <row r="127" spans="3:46">
      <c r="C127" s="63"/>
      <c r="D127" s="64">
        <v>1990</v>
      </c>
      <c r="E127" s="64">
        <v>2000</v>
      </c>
      <c r="F127" s="64">
        <v>2010</v>
      </c>
      <c r="G127" s="64">
        <v>2020</v>
      </c>
      <c r="H127" s="64">
        <v>2030</v>
      </c>
      <c r="I127" s="64">
        <v>2040</v>
      </c>
      <c r="J127" s="64">
        <v>2050</v>
      </c>
    </row>
    <row r="128" spans="3:46">
      <c r="C128" s="65" t="s">
        <v>63</v>
      </c>
      <c r="D128" s="75">
        <v>8116594</v>
      </c>
      <c r="E128" s="66">
        <v>8847087</v>
      </c>
      <c r="F128" s="66">
        <v>9577580</v>
      </c>
      <c r="G128" s="66">
        <v>8556286</v>
      </c>
      <c r="H128" s="66">
        <v>7550141</v>
      </c>
      <c r="I128" s="66">
        <v>7005386</v>
      </c>
      <c r="J128" s="66">
        <v>6458322</v>
      </c>
    </row>
    <row r="129" spans="3:10">
      <c r="C129" t="s">
        <v>87</v>
      </c>
      <c r="D129" s="78">
        <v>8116594</v>
      </c>
      <c r="E129" s="78">
        <v>7797712</v>
      </c>
      <c r="F129" s="78">
        <v>7491358</v>
      </c>
      <c r="G129" s="78">
        <v>4438362</v>
      </c>
      <c r="H129" s="78">
        <v>2629570</v>
      </c>
      <c r="I129" s="78">
        <v>1557926</v>
      </c>
      <c r="J129" s="78">
        <v>923016</v>
      </c>
    </row>
    <row r="130" spans="3:10">
      <c r="D130" s="64">
        <v>1990</v>
      </c>
      <c r="E130" s="64">
        <v>2000</v>
      </c>
      <c r="F130" s="64">
        <v>2010</v>
      </c>
      <c r="G130" s="64">
        <v>2020</v>
      </c>
      <c r="H130" s="64">
        <v>2030</v>
      </c>
      <c r="I130" s="64">
        <v>2040</v>
      </c>
      <c r="J130" s="64">
        <v>2050</v>
      </c>
    </row>
    <row r="131" spans="3:10">
      <c r="C131" s="79" t="s">
        <v>62</v>
      </c>
      <c r="D131" s="80">
        <v>8116593.5570616703</v>
      </c>
      <c r="E131" s="66">
        <v>8847086.9771972205</v>
      </c>
      <c r="F131" s="80">
        <v>7758890.8345815698</v>
      </c>
      <c r="G131" s="80">
        <v>2993755.2707445999</v>
      </c>
      <c r="H131" s="80">
        <v>2518195.48506768</v>
      </c>
      <c r="I131" s="80">
        <v>2347984.7080372898</v>
      </c>
      <c r="J131" s="80">
        <v>2180933.1345076798</v>
      </c>
    </row>
    <row r="132" spans="3:10">
      <c r="C132" t="s">
        <v>87</v>
      </c>
      <c r="D132" s="78">
        <v>8116594</v>
      </c>
      <c r="E132" s="78">
        <v>7797712</v>
      </c>
      <c r="F132" s="78">
        <v>7491358</v>
      </c>
      <c r="G132" s="78">
        <v>4438362</v>
      </c>
      <c r="H132" s="78">
        <v>2629570</v>
      </c>
      <c r="I132" s="78">
        <v>1557926</v>
      </c>
      <c r="J132" s="78">
        <v>923016</v>
      </c>
    </row>
    <row r="133" spans="3:10">
      <c r="D133" s="64">
        <v>1990</v>
      </c>
      <c r="E133" s="64">
        <v>2000</v>
      </c>
      <c r="F133" s="64">
        <v>2010</v>
      </c>
      <c r="G133" s="64">
        <v>2020</v>
      </c>
      <c r="H133" s="64">
        <v>2030</v>
      </c>
      <c r="I133" s="64">
        <v>2040</v>
      </c>
      <c r="J133" s="64">
        <v>2050</v>
      </c>
    </row>
    <row r="134" spans="3:10">
      <c r="C134" s="81" t="s">
        <v>64</v>
      </c>
      <c r="D134" s="82">
        <v>8116593.5570616741</v>
      </c>
      <c r="E134" s="66">
        <v>8847087</v>
      </c>
      <c r="F134" s="82">
        <v>7193176.7644141801</v>
      </c>
      <c r="G134" s="82">
        <v>1189053.36500658</v>
      </c>
      <c r="H134" s="82">
        <v>875545.66652331105</v>
      </c>
      <c r="I134" s="82">
        <v>826794.12079977104</v>
      </c>
      <c r="J134" s="82">
        <v>783809.73432944901</v>
      </c>
    </row>
    <row r="135" spans="3:10">
      <c r="C135" t="s">
        <v>87</v>
      </c>
      <c r="D135" s="78">
        <v>8116594</v>
      </c>
      <c r="E135" s="78">
        <v>7797712</v>
      </c>
      <c r="F135" s="78">
        <v>7491358</v>
      </c>
      <c r="G135" s="78">
        <v>4438362</v>
      </c>
      <c r="H135" s="78">
        <v>2629570</v>
      </c>
      <c r="I135" s="78">
        <v>1557926</v>
      </c>
      <c r="J135" s="78">
        <v>923016</v>
      </c>
    </row>
    <row r="137" spans="3:10">
      <c r="D137" s="64">
        <v>1990</v>
      </c>
      <c r="E137" s="64">
        <v>2000</v>
      </c>
      <c r="F137" s="64">
        <v>2010</v>
      </c>
      <c r="G137" s="64">
        <v>2020</v>
      </c>
      <c r="H137" s="64">
        <v>2030</v>
      </c>
      <c r="I137" s="64">
        <v>2040</v>
      </c>
      <c r="J137" s="64">
        <v>2050</v>
      </c>
    </row>
    <row r="138" spans="3:10">
      <c r="C138" s="77" t="s">
        <v>87</v>
      </c>
      <c r="D138" s="78">
        <v>8116594</v>
      </c>
      <c r="E138" s="78">
        <v>7797712</v>
      </c>
      <c r="F138" s="78">
        <v>7491358</v>
      </c>
      <c r="G138" s="78">
        <v>4438362</v>
      </c>
      <c r="H138" s="78">
        <v>2629570</v>
      </c>
      <c r="I138" s="78">
        <v>1557926</v>
      </c>
      <c r="J138" s="78">
        <v>923016</v>
      </c>
    </row>
    <row r="140" spans="3:10">
      <c r="D140" s="231" t="s">
        <v>256</v>
      </c>
      <c r="E140" s="209"/>
      <c r="F140" s="209"/>
      <c r="G140" s="209"/>
      <c r="H140" s="209"/>
      <c r="I140" s="209"/>
      <c r="J140" s="210"/>
    </row>
    <row r="141" spans="3:10">
      <c r="D141" s="232">
        <v>1990</v>
      </c>
      <c r="E141" s="232">
        <v>2000</v>
      </c>
      <c r="F141" s="232">
        <v>2010</v>
      </c>
      <c r="G141" s="232">
        <v>2020</v>
      </c>
      <c r="H141" s="232">
        <v>2030</v>
      </c>
      <c r="I141" s="232">
        <v>2040</v>
      </c>
      <c r="J141" s="232">
        <v>2050</v>
      </c>
    </row>
    <row r="142" spans="3:10">
      <c r="D142" s="136">
        <v>8116593.5570616741</v>
      </c>
      <c r="E142" s="136">
        <v>8847087</v>
      </c>
      <c r="F142" s="136">
        <v>7193176.7644141801</v>
      </c>
      <c r="G142" s="136">
        <v>1189053.36500658</v>
      </c>
      <c r="H142" s="136">
        <v>875545.66652331105</v>
      </c>
      <c r="I142" s="136">
        <v>826794.12079977104</v>
      </c>
      <c r="J142" s="136">
        <v>783809.73432944901</v>
      </c>
    </row>
    <row r="143" spans="3:10">
      <c r="D143" s="108" t="s">
        <v>255</v>
      </c>
      <c r="E143" s="109"/>
      <c r="F143" s="147"/>
      <c r="G143" s="148">
        <f>((J142/D142)^(1/6))-1</f>
        <v>-0.32266090633468159</v>
      </c>
    </row>
    <row r="144" spans="3:10">
      <c r="D144" s="108" t="s">
        <v>252</v>
      </c>
      <c r="E144" s="109"/>
      <c r="F144" s="147"/>
      <c r="G144" s="148">
        <f>(J142-D142)/D142</f>
        <v>-0.90343119575730002</v>
      </c>
    </row>
    <row r="151" spans="3:10">
      <c r="C151" t="s">
        <v>262</v>
      </c>
    </row>
    <row r="153" spans="3:10">
      <c r="C153" s="63"/>
      <c r="D153" s="64">
        <v>1990</v>
      </c>
      <c r="E153" s="64">
        <v>2000</v>
      </c>
      <c r="F153" s="64">
        <v>2010</v>
      </c>
      <c r="G153" s="64">
        <v>2020</v>
      </c>
      <c r="H153" s="64">
        <v>2030</v>
      </c>
      <c r="I153" s="64">
        <v>2040</v>
      </c>
      <c r="J153" s="64">
        <v>2050</v>
      </c>
    </row>
    <row r="154" spans="3:10">
      <c r="C154" s="65" t="s">
        <v>63</v>
      </c>
      <c r="D154" s="75">
        <v>8116594</v>
      </c>
      <c r="E154" s="66">
        <v>8847087</v>
      </c>
      <c r="F154" s="66">
        <v>9577580</v>
      </c>
      <c r="G154" s="66">
        <v>8556286</v>
      </c>
      <c r="H154" s="66">
        <v>7550141</v>
      </c>
      <c r="I154" s="66">
        <v>7005386</v>
      </c>
      <c r="J154" s="66">
        <v>6458322</v>
      </c>
    </row>
    <row r="155" spans="3:10">
      <c r="C155" t="s">
        <v>87</v>
      </c>
      <c r="D155" s="78">
        <v>8116594</v>
      </c>
      <c r="E155" s="78">
        <v>7797712</v>
      </c>
      <c r="F155" s="78">
        <v>7491358</v>
      </c>
      <c r="G155" s="78">
        <v>4438362</v>
      </c>
      <c r="H155" s="78">
        <v>2629570</v>
      </c>
      <c r="I155" s="78">
        <v>1557926</v>
      </c>
      <c r="J155" s="78">
        <v>923016</v>
      </c>
    </row>
    <row r="156" spans="3:10">
      <c r="C156" s="79" t="s">
        <v>62</v>
      </c>
      <c r="D156" s="80">
        <v>8116593.5570616703</v>
      </c>
      <c r="E156" s="66">
        <v>8847086.9771972205</v>
      </c>
      <c r="F156" s="80">
        <v>7758890.8345815698</v>
      </c>
      <c r="G156" s="80">
        <v>2993755.2707445999</v>
      </c>
      <c r="H156" s="80">
        <v>2518195.48506768</v>
      </c>
      <c r="I156" s="80">
        <v>2347984.7080372898</v>
      </c>
      <c r="J156" s="80">
        <v>2180933.1345076798</v>
      </c>
    </row>
    <row r="157" spans="3:10">
      <c r="C157" s="81" t="s">
        <v>64</v>
      </c>
      <c r="D157" s="82">
        <v>8116593.5570616741</v>
      </c>
      <c r="E157" s="66">
        <v>8847087</v>
      </c>
      <c r="F157" s="82">
        <v>7193176.7644141801</v>
      </c>
      <c r="G157" s="82">
        <v>1189053.36500658</v>
      </c>
      <c r="H157" s="82">
        <v>875545.66652331105</v>
      </c>
      <c r="I157" s="82">
        <v>826794.12079977104</v>
      </c>
      <c r="J157" s="82">
        <v>783809.73432944901</v>
      </c>
    </row>
    <row r="168" spans="3:46">
      <c r="C168" s="29" t="s">
        <v>259</v>
      </c>
      <c r="D168" s="29"/>
      <c r="E168">
        <v>1990</v>
      </c>
      <c r="F168">
        <v>2000</v>
      </c>
      <c r="G168">
        <v>2010</v>
      </c>
      <c r="H168">
        <v>2020</v>
      </c>
      <c r="I168">
        <v>2030</v>
      </c>
      <c r="J168">
        <v>2040</v>
      </c>
      <c r="K168">
        <v>2050</v>
      </c>
    </row>
    <row r="169" spans="3:46">
      <c r="C169" s="29"/>
      <c r="D169" s="29" t="s">
        <v>62</v>
      </c>
      <c r="E169">
        <v>8116593.5570616741</v>
      </c>
      <c r="F169">
        <v>8847086.9771972243</v>
      </c>
      <c r="G169">
        <v>7758890.8345815698</v>
      </c>
      <c r="H169">
        <v>2993755.2707446017</v>
      </c>
      <c r="I169">
        <v>2518195.4850676795</v>
      </c>
      <c r="J169">
        <v>2347984.7080372889</v>
      </c>
      <c r="K169">
        <v>2180933.1345076822</v>
      </c>
    </row>
    <row r="170" spans="3:46">
      <c r="E170">
        <v>9634530.3036376871</v>
      </c>
      <c r="F170">
        <v>7758890.8345815698</v>
      </c>
      <c r="G170">
        <v>6413069.2242209325</v>
      </c>
      <c r="H170">
        <v>5447387.3149503106</v>
      </c>
      <c r="I170">
        <v>4754432.826670873</v>
      </c>
      <c r="J170">
        <v>4257122.1909632217</v>
      </c>
      <c r="K170">
        <v>3900135.2584357075</v>
      </c>
      <c r="L170">
        <v>3609757.4714642786</v>
      </c>
      <c r="M170">
        <v>3394325.2658770853</v>
      </c>
      <c r="N170">
        <v>3231992.9445145102</v>
      </c>
      <c r="O170">
        <v>3107196.4244910614</v>
      </c>
      <c r="P170">
        <v>2993755.2707446017</v>
      </c>
      <c r="Q170">
        <v>2899421.4603654332</v>
      </c>
      <c r="R170">
        <v>2818692.9393452094</v>
      </c>
      <c r="S170">
        <v>2747643.9441829114</v>
      </c>
      <c r="T170">
        <v>2683473.6490357756</v>
      </c>
      <c r="U170">
        <v>2624183.9682171871</v>
      </c>
      <c r="V170">
        <v>2599425.78397538</v>
      </c>
      <c r="W170">
        <v>2577025.3460434135</v>
      </c>
      <c r="X170">
        <v>2556317.2372346963</v>
      </c>
      <c r="Y170">
        <v>2536822.3089382616</v>
      </c>
      <c r="Z170">
        <v>2518195.4850676795</v>
      </c>
      <c r="AA170">
        <v>2500188.1999312816</v>
      </c>
      <c r="AB170">
        <v>2482621.3651493979</v>
      </c>
      <c r="AC170">
        <v>2465365.912707129</v>
      </c>
      <c r="AD170">
        <v>2448328.7897782619</v>
      </c>
      <c r="AE170">
        <v>2431442.876922382</v>
      </c>
      <c r="AF170">
        <v>2414659.7299567293</v>
      </c>
      <c r="AG170">
        <v>2397944.3542024461</v>
      </c>
      <c r="AH170">
        <v>2381271.4416748579</v>
      </c>
      <c r="AI170">
        <v>2364622.6614174782</v>
      </c>
      <c r="AJ170">
        <v>2347984.7080372889</v>
      </c>
      <c r="AK170">
        <v>2331347.8961478472</v>
      </c>
      <c r="AL170">
        <v>2314705.1479034009</v>
      </c>
      <c r="AM170">
        <v>2298051.2636115123</v>
      </c>
      <c r="AN170">
        <v>2281382.3962196596</v>
      </c>
      <c r="AO170">
        <v>2264695.6726467018</v>
      </c>
      <c r="AP170">
        <v>2247988.9208932561</v>
      </c>
      <c r="AQ170">
        <v>2231260.4733570651</v>
      </c>
      <c r="AR170">
        <v>2214509.02505357</v>
      </c>
      <c r="AS170">
        <v>2197733.5313995248</v>
      </c>
      <c r="AT170">
        <v>2180933.1345076822</v>
      </c>
    </row>
    <row r="171" spans="3:46">
      <c r="E171">
        <v>2009</v>
      </c>
      <c r="F171">
        <v>2010</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2"/>
  <sheetViews>
    <sheetView topLeftCell="A47" workbookViewId="0">
      <selection activeCell="E76" sqref="E76"/>
    </sheetView>
  </sheetViews>
  <sheetFormatPr baseColWidth="10" defaultRowHeight="15" x14ac:dyDescent="0"/>
  <cols>
    <col min="1" max="1" width="12.5" customWidth="1"/>
    <col min="2" max="2" width="18.6640625" customWidth="1"/>
    <col min="3" max="3" width="19.1640625" customWidth="1"/>
    <col min="4" max="4" width="20" customWidth="1"/>
    <col min="5" max="5" width="26.1640625" customWidth="1"/>
    <col min="6" max="6" width="15.83203125" customWidth="1"/>
    <col min="7" max="7" width="16.1640625" customWidth="1"/>
    <col min="8" max="8" width="18" customWidth="1"/>
    <col min="9" max="9" width="17.5" customWidth="1"/>
    <col min="10" max="10" width="15.1640625" customWidth="1"/>
    <col min="11" max="43" width="18.1640625" bestFit="1" customWidth="1"/>
  </cols>
  <sheetData>
    <row r="1" spans="1:10">
      <c r="A1" s="83" t="s">
        <v>90</v>
      </c>
      <c r="B1" s="83"/>
      <c r="C1" s="83"/>
    </row>
    <row r="2" spans="1:10" ht="16" thickBot="1">
      <c r="A2" s="83"/>
      <c r="B2" s="83"/>
      <c r="C2" s="83"/>
    </row>
    <row r="3" spans="1:10" ht="31" thickBot="1">
      <c r="H3" s="85" t="s">
        <v>92</v>
      </c>
      <c r="I3" s="86" t="s">
        <v>93</v>
      </c>
      <c r="J3" s="87" t="s">
        <v>100</v>
      </c>
    </row>
    <row r="4" spans="1:10" ht="16" thickBot="1">
      <c r="A4" s="84" t="s">
        <v>91</v>
      </c>
      <c r="B4" s="84"/>
      <c r="H4" s="88" t="s">
        <v>94</v>
      </c>
      <c r="I4" s="89">
        <v>0.9</v>
      </c>
      <c r="J4" s="90" t="s">
        <v>95</v>
      </c>
    </row>
    <row r="5" spans="1:10" ht="16" thickBot="1">
      <c r="A5" s="84"/>
      <c r="B5" s="84"/>
      <c r="H5" s="88" t="s">
        <v>96</v>
      </c>
      <c r="I5" s="89">
        <v>0.5</v>
      </c>
      <c r="J5" s="90" t="s">
        <v>97</v>
      </c>
    </row>
    <row r="6" spans="1:10" ht="16" thickBot="1">
      <c r="H6" s="88" t="s">
        <v>98</v>
      </c>
      <c r="I6" s="89">
        <v>0.15</v>
      </c>
      <c r="J6" s="90" t="s">
        <v>99</v>
      </c>
    </row>
    <row r="7" spans="1:10">
      <c r="A7" s="15" t="s">
        <v>109</v>
      </c>
    </row>
    <row r="9" spans="1:10" ht="26">
      <c r="B9" s="93" t="s">
        <v>113</v>
      </c>
      <c r="C9" s="104"/>
      <c r="D9" s="94" t="s">
        <v>108</v>
      </c>
      <c r="E9" s="104"/>
      <c r="F9" s="94"/>
      <c r="G9" s="107" t="s">
        <v>107</v>
      </c>
      <c r="H9" s="94"/>
      <c r="I9" s="96"/>
      <c r="J9" s="97" t="s">
        <v>105</v>
      </c>
    </row>
    <row r="10" spans="1:10">
      <c r="B10" s="98" t="s">
        <v>94</v>
      </c>
      <c r="C10" s="105"/>
      <c r="D10" s="6">
        <v>577030</v>
      </c>
      <c r="E10" s="105"/>
      <c r="F10" s="6"/>
      <c r="G10" s="99">
        <v>168200</v>
      </c>
      <c r="H10" s="6"/>
      <c r="I10" s="6"/>
      <c r="J10" s="99">
        <f>G10*D10</f>
        <v>97056446000</v>
      </c>
    </row>
    <row r="11" spans="1:10">
      <c r="B11" s="98" t="s">
        <v>96</v>
      </c>
      <c r="C11" s="105"/>
      <c r="D11" s="6">
        <v>177154</v>
      </c>
      <c r="E11" s="105"/>
      <c r="F11" s="6"/>
      <c r="G11" s="99">
        <v>16350</v>
      </c>
      <c r="H11" s="6"/>
      <c r="I11" s="6"/>
      <c r="J11" s="99">
        <f t="shared" ref="J11:J12" si="0">G11*D11</f>
        <v>2896467900</v>
      </c>
    </row>
    <row r="12" spans="1:10">
      <c r="B12" s="100" t="s">
        <v>98</v>
      </c>
      <c r="C12" s="106"/>
      <c r="D12" s="101">
        <v>146995</v>
      </c>
      <c r="E12" s="106"/>
      <c r="F12" s="101"/>
      <c r="G12" s="103">
        <v>6540</v>
      </c>
      <c r="H12" s="101"/>
      <c r="I12" s="101"/>
      <c r="J12" s="103">
        <f t="shared" si="0"/>
        <v>961347300</v>
      </c>
    </row>
    <row r="13" spans="1:10">
      <c r="C13" s="91"/>
    </row>
    <row r="14" spans="1:10">
      <c r="B14" s="118" t="s">
        <v>106</v>
      </c>
      <c r="C14" s="119"/>
      <c r="D14" s="119"/>
      <c r="E14" s="117">
        <f>J10+J11+J12</f>
        <v>100914261200</v>
      </c>
    </row>
    <row r="15" spans="1:10">
      <c r="B15" s="110" t="s">
        <v>110</v>
      </c>
      <c r="E15">
        <f>D10+D11+D12</f>
        <v>901179</v>
      </c>
      <c r="F15" t="s">
        <v>111</v>
      </c>
    </row>
    <row r="16" spans="1:10">
      <c r="E16" s="35">
        <f>E15/1340820</f>
        <v>0.6721103503826017</v>
      </c>
    </row>
    <row r="17" spans="1:13">
      <c r="K17" s="112"/>
      <c r="L17" s="113"/>
      <c r="M17" s="112"/>
    </row>
    <row r="18" spans="1:13">
      <c r="K18" s="114"/>
      <c r="L18" s="115"/>
      <c r="M18" s="114"/>
    </row>
    <row r="19" spans="1:13">
      <c r="A19" s="55" t="s">
        <v>64</v>
      </c>
    </row>
    <row r="20" spans="1:13">
      <c r="B20" s="93" t="s">
        <v>112</v>
      </c>
      <c r="C20" s="104"/>
      <c r="D20" s="94" t="s">
        <v>108</v>
      </c>
      <c r="E20" s="104"/>
      <c r="F20" s="94" t="s">
        <v>120</v>
      </c>
      <c r="G20" s="104"/>
      <c r="H20" s="94" t="s">
        <v>121</v>
      </c>
      <c r="I20" s="94"/>
      <c r="J20" s="104"/>
    </row>
    <row r="21" spans="1:13">
      <c r="A21" t="s">
        <v>117</v>
      </c>
      <c r="B21" s="98" t="s">
        <v>114</v>
      </c>
      <c r="C21" s="105"/>
      <c r="D21" s="6">
        <v>577030</v>
      </c>
      <c r="E21" s="105"/>
      <c r="F21" s="6">
        <v>40000</v>
      </c>
      <c r="G21" s="105"/>
      <c r="H21" s="6">
        <v>218000</v>
      </c>
      <c r="I21" s="6"/>
      <c r="J21" s="105"/>
      <c r="K21" s="91"/>
    </row>
    <row r="22" spans="1:13">
      <c r="A22" t="s">
        <v>118</v>
      </c>
      <c r="B22" s="98" t="s">
        <v>115</v>
      </c>
      <c r="C22" s="105"/>
      <c r="D22" s="6">
        <v>177154</v>
      </c>
      <c r="E22" s="105"/>
      <c r="F22" s="6">
        <v>40000</v>
      </c>
      <c r="G22" s="105"/>
      <c r="H22" s="6">
        <v>218000</v>
      </c>
      <c r="I22" s="6"/>
      <c r="J22" s="105"/>
    </row>
    <row r="23" spans="1:13">
      <c r="A23" t="s">
        <v>119</v>
      </c>
      <c r="B23" s="100" t="s">
        <v>116</v>
      </c>
      <c r="C23" s="106"/>
      <c r="D23" s="101">
        <v>146995</v>
      </c>
      <c r="E23" s="106"/>
      <c r="F23" s="101">
        <v>40000</v>
      </c>
      <c r="G23" s="106"/>
      <c r="H23" s="101">
        <v>218000</v>
      </c>
      <c r="I23" s="101"/>
      <c r="J23" s="106"/>
    </row>
    <row r="25" spans="1:13">
      <c r="B25" s="118" t="s">
        <v>122</v>
      </c>
      <c r="C25" s="119"/>
      <c r="D25" s="117">
        <f>(D21*(F21+H21))+(D22*(F22+H22))+(D23*(F23+H23))</f>
        <v>232504182000</v>
      </c>
    </row>
    <row r="26" spans="1:13">
      <c r="B26" s="110" t="s">
        <v>110</v>
      </c>
      <c r="E26">
        <f>D21+D22+D23</f>
        <v>901179</v>
      </c>
      <c r="F26" t="s">
        <v>111</v>
      </c>
    </row>
    <row r="27" spans="1:13">
      <c r="E27" s="35">
        <f>E26/1340820</f>
        <v>0.6721103503826017</v>
      </c>
    </row>
    <row r="30" spans="1:13">
      <c r="A30" s="27" t="s">
        <v>123</v>
      </c>
      <c r="B30" s="27"/>
      <c r="C30" s="27"/>
      <c r="D30" s="27"/>
    </row>
    <row r="31" spans="1:13">
      <c r="A31" s="27"/>
      <c r="B31" s="27"/>
      <c r="C31" s="27"/>
      <c r="D31" s="27"/>
    </row>
    <row r="32" spans="1:13">
      <c r="A32" s="1" t="s">
        <v>128</v>
      </c>
      <c r="B32" s="1" t="s">
        <v>126</v>
      </c>
      <c r="C32" s="1"/>
      <c r="D32" s="1" t="s">
        <v>129</v>
      </c>
      <c r="J32" s="93" t="s">
        <v>149</v>
      </c>
      <c r="K32" s="94"/>
      <c r="L32" s="94" t="s">
        <v>148</v>
      </c>
      <c r="M32" s="104"/>
    </row>
    <row r="33" spans="1:53">
      <c r="A33" t="s">
        <v>124</v>
      </c>
      <c r="B33" t="s">
        <v>62</v>
      </c>
      <c r="C33" s="45">
        <v>100914261200</v>
      </c>
      <c r="D33" s="21">
        <v>0.05</v>
      </c>
      <c r="J33" s="132" t="s">
        <v>72</v>
      </c>
      <c r="K33" s="7">
        <f>J43-AZ43</f>
        <v>1658271.1736063473</v>
      </c>
      <c r="L33" s="6"/>
      <c r="M33" s="105"/>
    </row>
    <row r="34" spans="1:53">
      <c r="A34" t="s">
        <v>125</v>
      </c>
      <c r="B34" t="s">
        <v>64</v>
      </c>
      <c r="C34" s="45">
        <v>232504182000</v>
      </c>
      <c r="D34" s="21">
        <v>0.05</v>
      </c>
      <c r="J34" s="133" t="s">
        <v>62</v>
      </c>
      <c r="K34" s="7">
        <f t="shared" ref="K34:K35" si="1">J44-AZ44</f>
        <v>5935669.1476885378</v>
      </c>
      <c r="L34" s="7">
        <f>K34-K33</f>
        <v>4277397.9740821905</v>
      </c>
      <c r="M34" s="131">
        <f>K34/40</f>
        <v>148391.72869221345</v>
      </c>
    </row>
    <row r="35" spans="1:53">
      <c r="J35" s="134" t="s">
        <v>64</v>
      </c>
      <c r="K35" s="7">
        <f t="shared" si="1"/>
        <v>7332798.8674048465</v>
      </c>
      <c r="L35" s="7">
        <f>K35-K33</f>
        <v>5674527.6937984992</v>
      </c>
      <c r="M35" s="131">
        <f>K35/40</f>
        <v>183319.97168512116</v>
      </c>
    </row>
    <row r="36" spans="1:53">
      <c r="A36" s="1" t="s">
        <v>130</v>
      </c>
      <c r="B36" s="1"/>
      <c r="C36" s="121" t="s">
        <v>137</v>
      </c>
      <c r="D36" s="1" t="s">
        <v>131</v>
      </c>
      <c r="E36" s="1"/>
      <c r="F36" s="1"/>
      <c r="G36" s="1"/>
      <c r="J36" s="125" t="s">
        <v>138</v>
      </c>
      <c r="K36" s="128"/>
      <c r="L36" s="122" t="s">
        <v>141</v>
      </c>
      <c r="M36" s="123" t="s">
        <v>150</v>
      </c>
    </row>
    <row r="37" spans="1:53">
      <c r="A37" s="1"/>
      <c r="B37" s="1"/>
      <c r="C37" s="1" t="s">
        <v>132</v>
      </c>
      <c r="D37" s="1" t="s">
        <v>134</v>
      </c>
      <c r="E37" s="1" t="s">
        <v>170</v>
      </c>
      <c r="F37" s="1" t="s">
        <v>158</v>
      </c>
      <c r="G37" s="1"/>
      <c r="H37" s="1" t="s">
        <v>159</v>
      </c>
      <c r="J37" s="126" t="s">
        <v>146</v>
      </c>
      <c r="K37" s="129">
        <v>6458322.3834553268</v>
      </c>
      <c r="L37" s="6"/>
      <c r="M37" s="105"/>
    </row>
    <row r="38" spans="1:53">
      <c r="A38" t="s">
        <v>124</v>
      </c>
      <c r="B38" t="s">
        <v>62</v>
      </c>
      <c r="C38" s="8">
        <v>5935669.1476885378</v>
      </c>
      <c r="D38" s="116">
        <f>E14/C38</f>
        <v>17001.328525748093</v>
      </c>
      <c r="E38" s="111">
        <v>50</v>
      </c>
      <c r="F38" s="57">
        <f>C38/40</f>
        <v>148391.72869221345</v>
      </c>
      <c r="H38" s="15" t="s">
        <v>160</v>
      </c>
      <c r="J38" s="126" t="s">
        <v>140</v>
      </c>
      <c r="K38" s="129">
        <v>2180924.4093731367</v>
      </c>
      <c r="L38" s="7">
        <v>4277397.9740821905</v>
      </c>
      <c r="M38" s="131">
        <f>L38/40</f>
        <v>106934.94935205477</v>
      </c>
    </row>
    <row r="39" spans="1:53">
      <c r="A39" t="s">
        <v>125</v>
      </c>
      <c r="B39" t="s">
        <v>64</v>
      </c>
      <c r="C39" s="8">
        <v>7332798.8674048465</v>
      </c>
      <c r="D39" s="120">
        <f>D25/C39</f>
        <v>31707.426618982889</v>
      </c>
      <c r="E39" s="111">
        <v>100</v>
      </c>
      <c r="F39" s="56">
        <f>C39/40</f>
        <v>183319.97168512116</v>
      </c>
      <c r="H39" s="15" t="s">
        <v>161</v>
      </c>
      <c r="I39" s="15"/>
      <c r="J39" s="127" t="s">
        <v>139</v>
      </c>
      <c r="K39" s="130">
        <v>783794.68965682725</v>
      </c>
      <c r="L39" s="124">
        <v>5674527.6937984992</v>
      </c>
      <c r="M39" s="135">
        <f>L39/40</f>
        <v>141863.19234496247</v>
      </c>
    </row>
    <row r="41" spans="1:53">
      <c r="A41" s="1" t="s">
        <v>136</v>
      </c>
      <c r="B41" s="1"/>
      <c r="C41" s="1"/>
      <c r="D41" s="1"/>
      <c r="E41" s="1"/>
      <c r="L41" s="8"/>
    </row>
    <row r="42" spans="1:53">
      <c r="A42" s="1"/>
      <c r="B42" s="1" t="s">
        <v>135</v>
      </c>
      <c r="C42" s="1"/>
      <c r="D42" s="1"/>
      <c r="E42" s="1"/>
      <c r="F42" s="4" t="s">
        <v>74</v>
      </c>
      <c r="G42" s="4"/>
      <c r="H42" s="4"/>
      <c r="J42" s="51">
        <v>1990</v>
      </c>
      <c r="K42" s="51">
        <v>2000</v>
      </c>
      <c r="L42" s="51">
        <v>2010</v>
      </c>
      <c r="M42" s="52">
        <v>2011</v>
      </c>
      <c r="N42" s="52">
        <v>2012</v>
      </c>
      <c r="O42" s="52">
        <v>2013</v>
      </c>
      <c r="P42" s="51">
        <v>2014</v>
      </c>
      <c r="Q42" s="52">
        <v>2015</v>
      </c>
      <c r="R42" s="52">
        <v>2016</v>
      </c>
      <c r="S42" s="52">
        <v>2017</v>
      </c>
      <c r="T42" s="51">
        <v>2018</v>
      </c>
      <c r="U42" s="52">
        <v>2019</v>
      </c>
      <c r="V42" s="52">
        <v>2020</v>
      </c>
      <c r="W42" s="52">
        <v>2021</v>
      </c>
      <c r="X42" s="51">
        <v>2022</v>
      </c>
      <c r="Y42" s="52">
        <v>2023</v>
      </c>
      <c r="Z42" s="52">
        <v>2024</v>
      </c>
      <c r="AA42" s="52">
        <v>2025</v>
      </c>
      <c r="AB42" s="51">
        <v>2026</v>
      </c>
      <c r="AC42" s="52">
        <v>2027</v>
      </c>
      <c r="AD42" s="52">
        <v>2028</v>
      </c>
      <c r="AE42" s="52">
        <v>2029</v>
      </c>
      <c r="AF42" s="51">
        <v>2030</v>
      </c>
      <c r="AG42" s="52">
        <v>2031</v>
      </c>
      <c r="AH42" s="52">
        <v>2032</v>
      </c>
      <c r="AI42" s="52">
        <v>2033</v>
      </c>
      <c r="AJ42" s="51">
        <v>2034</v>
      </c>
      <c r="AK42" s="52">
        <v>2035</v>
      </c>
      <c r="AL42" s="52">
        <v>2036</v>
      </c>
      <c r="AM42" s="52">
        <v>2037</v>
      </c>
      <c r="AN42" s="51">
        <v>2038</v>
      </c>
      <c r="AO42" s="52">
        <v>2039</v>
      </c>
      <c r="AP42" s="52">
        <v>2040</v>
      </c>
      <c r="AQ42" s="52">
        <v>2041</v>
      </c>
      <c r="AR42" s="51">
        <v>2042</v>
      </c>
      <c r="AS42" s="52">
        <v>2043</v>
      </c>
      <c r="AT42" s="52">
        <v>2044</v>
      </c>
      <c r="AU42" s="52">
        <v>2045</v>
      </c>
      <c r="AV42" s="51">
        <v>2046</v>
      </c>
      <c r="AW42" s="52">
        <v>2047</v>
      </c>
      <c r="AX42" s="52">
        <v>2048</v>
      </c>
      <c r="AY42" s="52">
        <v>2049</v>
      </c>
      <c r="AZ42" s="51">
        <v>2050</v>
      </c>
      <c r="BA42" s="1" t="s">
        <v>75</v>
      </c>
    </row>
    <row r="43" spans="1:53">
      <c r="F43" s="28" t="s">
        <v>147</v>
      </c>
      <c r="G43" s="28"/>
      <c r="I43" s="28" t="s">
        <v>72</v>
      </c>
      <c r="J43" s="58">
        <v>8116593.5570616741</v>
      </c>
      <c r="K43" s="58">
        <v>8847086.9771972243</v>
      </c>
      <c r="L43" s="58">
        <v>9577580.3973327745</v>
      </c>
      <c r="M43" s="58">
        <v>9520325.9246524647</v>
      </c>
      <c r="N43" s="58">
        <v>9462762.6396140382</v>
      </c>
      <c r="O43" s="58">
        <v>9404886.2496768851</v>
      </c>
      <c r="P43" s="58">
        <v>9346692.4152829666</v>
      </c>
      <c r="Q43" s="58">
        <v>9288176.7493930571</v>
      </c>
      <c r="R43" s="58">
        <v>9143185.9194731247</v>
      </c>
      <c r="S43" s="58">
        <v>8997326.8434961885</v>
      </c>
      <c r="T43" s="58">
        <v>8850588.942321375</v>
      </c>
      <c r="U43" s="58">
        <v>8702961.5269595329</v>
      </c>
      <c r="V43" s="58">
        <v>8556285.7195855826</v>
      </c>
      <c r="W43" s="58">
        <v>8409534.1710507218</v>
      </c>
      <c r="X43" s="58">
        <v>8262705.95064935</v>
      </c>
      <c r="Y43" s="58">
        <v>8115800.117975709</v>
      </c>
      <c r="Z43" s="58">
        <v>7968815.7228307622</v>
      </c>
      <c r="AA43" s="58">
        <v>7821751.8051281655</v>
      </c>
      <c r="AB43" s="58">
        <v>7767467.6829221928</v>
      </c>
      <c r="AC43" s="58">
        <v>7713164.7980834842</v>
      </c>
      <c r="AD43" s="58">
        <v>7658842.8657802446</v>
      </c>
      <c r="AE43" s="58">
        <v>7604501.597963606</v>
      </c>
      <c r="AF43" s="58">
        <v>7550140.7033353765</v>
      </c>
      <c r="AG43" s="58">
        <v>7495759.8873155285</v>
      </c>
      <c r="AH43" s="58">
        <v>7441358.8520093327</v>
      </c>
      <c r="AI43" s="58">
        <v>7386937.2961742179</v>
      </c>
      <c r="AJ43" s="58">
        <v>7332494.9151863093</v>
      </c>
      <c r="AK43" s="58">
        <v>7278031.4010066558</v>
      </c>
      <c r="AL43" s="58">
        <v>7223546.4421471385</v>
      </c>
      <c r="AM43" s="58">
        <v>7169039.7236360526</v>
      </c>
      <c r="AN43" s="58">
        <v>7114510.9269833863</v>
      </c>
      <c r="AO43" s="58">
        <v>7059959.7301457599</v>
      </c>
      <c r="AP43" s="58">
        <v>7005385.8074910259</v>
      </c>
      <c r="AQ43" s="58">
        <v>6950788.8297625799</v>
      </c>
      <c r="AR43" s="58">
        <v>6896168.4640432913</v>
      </c>
      <c r="AS43" s="58">
        <v>6841524.3737191139</v>
      </c>
      <c r="AT43" s="58">
        <v>6786856.2184423758</v>
      </c>
      <c r="AU43" s="58">
        <v>6732163.6540946886</v>
      </c>
      <c r="AV43" s="58">
        <v>6677446.3327495493</v>
      </c>
      <c r="AW43" s="58">
        <v>6622703.902634562</v>
      </c>
      <c r="AX43" s="58">
        <v>6567936.0080933319</v>
      </c>
      <c r="AY43" s="58">
        <v>6513142.2895469842</v>
      </c>
      <c r="AZ43" s="58">
        <v>6458322.3834553268</v>
      </c>
      <c r="BA43" s="62">
        <f>(AZ43-J43)/J43</f>
        <v>-0.20430629696414979</v>
      </c>
    </row>
    <row r="44" spans="1:53">
      <c r="A44" s="28" t="s">
        <v>127</v>
      </c>
      <c r="B44" s="28"/>
      <c r="I44" s="15" t="s">
        <v>62</v>
      </c>
      <c r="J44" s="57">
        <v>8116593.5570616741</v>
      </c>
      <c r="K44" s="57">
        <v>6493274.8456493393</v>
      </c>
      <c r="L44" s="57">
        <v>4686518.1516450252</v>
      </c>
      <c r="M44" s="57">
        <v>4636875.576226349</v>
      </c>
      <c r="N44" s="57">
        <v>4587313.4891597973</v>
      </c>
      <c r="O44" s="57">
        <v>4537833.0092461882</v>
      </c>
      <c r="P44" s="57">
        <v>4488435.2675408963</v>
      </c>
      <c r="Q44" s="57">
        <v>4439121.4074747069</v>
      </c>
      <c r="R44" s="57">
        <v>4348916.2400889779</v>
      </c>
      <c r="S44" s="57">
        <v>4258937.3709472455</v>
      </c>
      <c r="T44" s="57">
        <v>4169187.5573796295</v>
      </c>
      <c r="U44" s="57">
        <v>4079669.5853469227</v>
      </c>
      <c r="V44" s="57">
        <v>3978292.7657284108</v>
      </c>
      <c r="W44" s="57">
        <v>3877779.749937044</v>
      </c>
      <c r="X44" s="57">
        <v>3778141.1523739668</v>
      </c>
      <c r="Y44" s="57">
        <v>3679387.6980673894</v>
      </c>
      <c r="Z44" s="57">
        <v>3581530.2237349111</v>
      </c>
      <c r="AA44" s="57">
        <v>3484579.6788555887</v>
      </c>
      <c r="AB44" s="57">
        <v>3429547.4602308688</v>
      </c>
      <c r="AC44" s="57">
        <v>3374729.2234592326</v>
      </c>
      <c r="AD44" s="57">
        <v>3320128.2169566015</v>
      </c>
      <c r="AE44" s="57">
        <v>3265747.7258286485</v>
      </c>
      <c r="AF44" s="57">
        <v>3211591.0722384378</v>
      </c>
      <c r="AG44" s="57">
        <v>3157661.6157774809</v>
      </c>
      <c r="AH44" s="57">
        <v>3103962.7538403091</v>
      </c>
      <c r="AI44" s="57">
        <v>3050497.9220025293</v>
      </c>
      <c r="AJ44" s="57">
        <v>2997270.594402438</v>
      </c>
      <c r="AK44" s="57">
        <v>2944284.284126217</v>
      </c>
      <c r="AL44" s="57">
        <v>2891542.5435967259</v>
      </c>
      <c r="AM44" s="57">
        <v>2839048.9649659414</v>
      </c>
      <c r="AN44" s="57">
        <v>2786807.1805110769</v>
      </c>
      <c r="AO44" s="57">
        <v>2734820.8630343876</v>
      </c>
      <c r="AP44" s="57">
        <v>2683093.726266752</v>
      </c>
      <c r="AQ44" s="57">
        <v>2631629.5252749831</v>
      </c>
      <c r="AR44" s="57">
        <v>2580432.0568729895</v>
      </c>
      <c r="AS44" s="57">
        <v>2529505.160036745</v>
      </c>
      <c r="AT44" s="57">
        <v>2478852.7163231606</v>
      </c>
      <c r="AU44" s="57">
        <v>2428478.650292844</v>
      </c>
      <c r="AV44" s="57">
        <v>2378386.9299368309</v>
      </c>
      <c r="AW44" s="57">
        <v>2328581.5671072709</v>
      </c>
      <c r="AX44" s="57">
        <v>2279066.6179521573</v>
      </c>
      <c r="AY44" s="57">
        <v>2229846.183354089</v>
      </c>
      <c r="AZ44" s="57">
        <v>2180924.4093731367</v>
      </c>
      <c r="BA44" s="61">
        <f t="shared" ref="BA44:BA46" si="2">(AZ44-J44)/J44</f>
        <v>-0.73130052724203887</v>
      </c>
    </row>
    <row r="45" spans="1:53">
      <c r="A45" t="s">
        <v>124</v>
      </c>
      <c r="B45" s="116">
        <v>100914261200</v>
      </c>
      <c r="I45" s="55" t="s">
        <v>64</v>
      </c>
      <c r="J45" s="56">
        <v>8116593.5570616741</v>
      </c>
      <c r="K45" s="56">
        <f>J43*(1-30%)</f>
        <v>5681615.4899431719</v>
      </c>
      <c r="L45" s="56">
        <v>3088946.8090114226</v>
      </c>
      <c r="M45" s="56">
        <v>3041790.5133245094</v>
      </c>
      <c r="N45" s="56">
        <v>2994841.8635737193</v>
      </c>
      <c r="O45" s="56">
        <v>2948103.7460704017</v>
      </c>
      <c r="P45" s="56">
        <v>2901579.0787404906</v>
      </c>
      <c r="Q45" s="56">
        <v>2855270.8114363672</v>
      </c>
      <c r="R45" s="56">
        <v>2782960.3262393619</v>
      </c>
      <c r="S45" s="56">
        <v>2711233.6511152121</v>
      </c>
      <c r="T45" s="56">
        <v>2640097.8994955933</v>
      </c>
      <c r="U45" s="56">
        <v>2569560.2586743468</v>
      </c>
      <c r="V45" s="56">
        <v>2482979.4815212963</v>
      </c>
      <c r="W45" s="56">
        <v>2397569.3924819976</v>
      </c>
      <c r="X45" s="56">
        <v>2313344.376944507</v>
      </c>
      <c r="Y45" s="56">
        <v>2230318.9702265044</v>
      </c>
      <c r="Z45" s="56">
        <v>2148507.859015048</v>
      </c>
      <c r="AA45" s="56">
        <v>2067925.882819504</v>
      </c>
      <c r="AB45" s="56">
        <v>2012649.3128984629</v>
      </c>
      <c r="AC45" s="56">
        <v>1957662.7463370902</v>
      </c>
      <c r="AD45" s="56">
        <v>1902970.585618661</v>
      </c>
      <c r="AE45" s="56">
        <v>1848577.2829510141</v>
      </c>
      <c r="AF45" s="56">
        <v>1794487.3407647735</v>
      </c>
      <c r="AG45" s="56">
        <v>1740705.3122162605</v>
      </c>
      <c r="AH45" s="56">
        <v>1687235.8016951159</v>
      </c>
      <c r="AI45" s="56">
        <v>1634083.4653366741</v>
      </c>
      <c r="AJ45" s="56">
        <v>1581253.0115391721</v>
      </c>
      <c r="AK45" s="56">
        <v>1528749.2014857661</v>
      </c>
      <c r="AL45" s="56">
        <v>1476576.84967147</v>
      </c>
      <c r="AM45" s="56">
        <v>1424740.824435005</v>
      </c>
      <c r="AN45" s="56">
        <v>1373246.0484956584</v>
      </c>
      <c r="AO45" s="56">
        <v>1322097.4994951251</v>
      </c>
      <c r="AP45" s="56">
        <v>1271300.2105444632</v>
      </c>
      <c r="AQ45" s="56">
        <v>1220859.2707761228</v>
      </c>
      <c r="AR45" s="56">
        <v>1170779.8259011668</v>
      </c>
      <c r="AS45" s="56">
        <v>1121067.0787716825</v>
      </c>
      <c r="AT45" s="56">
        <v>1071726.2899484509</v>
      </c>
      <c r="AU45" s="56">
        <v>1022762.7782739148</v>
      </c>
      <c r="AV45" s="56">
        <v>974181.92145050142</v>
      </c>
      <c r="AW45" s="56">
        <v>925989.15662433149</v>
      </c>
      <c r="AX45" s="56">
        <v>878189.98097438551</v>
      </c>
      <c r="AY45" s="56">
        <v>830789.95230715245</v>
      </c>
      <c r="AZ45" s="56">
        <v>783794.68965682725</v>
      </c>
      <c r="BA45" s="60">
        <f t="shared" si="2"/>
        <v>-0.90343304932709079</v>
      </c>
    </row>
    <row r="46" spans="1:53">
      <c r="A46" t="s">
        <v>125</v>
      </c>
      <c r="B46" s="116">
        <v>232504182000</v>
      </c>
      <c r="I46" s="49" t="s">
        <v>65</v>
      </c>
      <c r="J46" s="54">
        <v>8116593.5570616741</v>
      </c>
      <c r="K46" s="54">
        <v>7797711.8609623378</v>
      </c>
      <c r="L46" s="54">
        <f>K46*(1-0.4%)^10</f>
        <v>7491358.2698361427</v>
      </c>
      <c r="M46" s="54">
        <f>L46*(1-5.1%)</f>
        <v>7109298.998074499</v>
      </c>
      <c r="N46" s="54">
        <f t="shared" ref="N46:AZ46" si="3">M46*(1-5.1%)</f>
        <v>6746724.7491726996</v>
      </c>
      <c r="O46" s="54">
        <f t="shared" si="3"/>
        <v>6402641.7869648915</v>
      </c>
      <c r="P46" s="54">
        <f t="shared" si="3"/>
        <v>6076107.0558296815</v>
      </c>
      <c r="Q46" s="54">
        <f t="shared" si="3"/>
        <v>5766225.5959823672</v>
      </c>
      <c r="R46" s="54">
        <f t="shared" si="3"/>
        <v>5472148.0905872658</v>
      </c>
      <c r="S46" s="54">
        <f t="shared" si="3"/>
        <v>5193068.5379673149</v>
      </c>
      <c r="T46" s="54">
        <f t="shared" si="3"/>
        <v>4928222.0425309818</v>
      </c>
      <c r="U46" s="54">
        <f t="shared" si="3"/>
        <v>4676882.7183619011</v>
      </c>
      <c r="V46" s="54">
        <f t="shared" si="3"/>
        <v>4438361.6997254435</v>
      </c>
      <c r="W46" s="54">
        <f t="shared" si="3"/>
        <v>4212005.2530394457</v>
      </c>
      <c r="X46" s="54">
        <f t="shared" si="3"/>
        <v>3997192.985134434</v>
      </c>
      <c r="Y46" s="54">
        <f t="shared" si="3"/>
        <v>3793336.1428925777</v>
      </c>
      <c r="Z46" s="54">
        <f t="shared" si="3"/>
        <v>3599875.9996050559</v>
      </c>
      <c r="AA46" s="54">
        <f t="shared" si="3"/>
        <v>3416282.3236251981</v>
      </c>
      <c r="AB46" s="54">
        <f t="shared" si="3"/>
        <v>3242051.9251203127</v>
      </c>
      <c r="AC46" s="54">
        <f t="shared" si="3"/>
        <v>3076707.2769391765</v>
      </c>
      <c r="AD46" s="54">
        <f t="shared" si="3"/>
        <v>2919795.2058152785</v>
      </c>
      <c r="AE46" s="54">
        <f t="shared" si="3"/>
        <v>2770885.650318699</v>
      </c>
      <c r="AF46" s="54">
        <f t="shared" si="3"/>
        <v>2629570.4821524452</v>
      </c>
      <c r="AG46" s="54">
        <f t="shared" si="3"/>
        <v>2495462.3875626703</v>
      </c>
      <c r="AH46" s="54">
        <f t="shared" si="3"/>
        <v>2368193.8057969739</v>
      </c>
      <c r="AI46" s="54">
        <f t="shared" si="3"/>
        <v>2247415.9217013279</v>
      </c>
      <c r="AJ46" s="54">
        <f t="shared" si="3"/>
        <v>2132797.7096945602</v>
      </c>
      <c r="AK46" s="54">
        <f t="shared" si="3"/>
        <v>2024025.0265001375</v>
      </c>
      <c r="AL46" s="54">
        <f t="shared" si="3"/>
        <v>1920799.7501486305</v>
      </c>
      <c r="AM46" s="54">
        <f t="shared" si="3"/>
        <v>1822838.9628910501</v>
      </c>
      <c r="AN46" s="54">
        <f t="shared" si="3"/>
        <v>1729874.1757836065</v>
      </c>
      <c r="AO46" s="54">
        <f t="shared" si="3"/>
        <v>1641650.5928186425</v>
      </c>
      <c r="AP46" s="54">
        <f t="shared" si="3"/>
        <v>1557926.4125848915</v>
      </c>
      <c r="AQ46" s="54">
        <f t="shared" si="3"/>
        <v>1478472.1655430619</v>
      </c>
      <c r="AR46" s="54">
        <f t="shared" si="3"/>
        <v>1403070.0851003658</v>
      </c>
      <c r="AS46" s="54">
        <f t="shared" si="3"/>
        <v>1331513.510760247</v>
      </c>
      <c r="AT46" s="54">
        <f t="shared" si="3"/>
        <v>1263606.3217114743</v>
      </c>
      <c r="AU46" s="54">
        <f t="shared" si="3"/>
        <v>1199162.399304189</v>
      </c>
      <c r="AV46" s="54">
        <f t="shared" si="3"/>
        <v>1138005.1169396753</v>
      </c>
      <c r="AW46" s="54">
        <f t="shared" si="3"/>
        <v>1079966.8559757518</v>
      </c>
      <c r="AX46" s="54">
        <f t="shared" si="3"/>
        <v>1024888.5463209883</v>
      </c>
      <c r="AY46" s="54">
        <f t="shared" si="3"/>
        <v>972619.23045861791</v>
      </c>
      <c r="AZ46" s="54">
        <f>AY46*(1-5.1%)</f>
        <v>923015.6497052284</v>
      </c>
      <c r="BA46" s="59">
        <f t="shared" si="2"/>
        <v>-0.88628041515000122</v>
      </c>
    </row>
    <row r="48" spans="1:53">
      <c r="A48" s="28" t="s">
        <v>142</v>
      </c>
      <c r="B48" t="s">
        <v>143</v>
      </c>
      <c r="C48">
        <v>1</v>
      </c>
      <c r="D48">
        <v>2</v>
      </c>
      <c r="E48">
        <v>3</v>
      </c>
      <c r="F48">
        <v>4</v>
      </c>
      <c r="G48">
        <v>5</v>
      </c>
      <c r="H48">
        <v>6</v>
      </c>
      <c r="I48">
        <v>7</v>
      </c>
      <c r="J48">
        <v>8</v>
      </c>
      <c r="K48">
        <v>9</v>
      </c>
      <c r="L48">
        <v>10</v>
      </c>
      <c r="M48">
        <v>11</v>
      </c>
      <c r="N48">
        <v>12</v>
      </c>
      <c r="O48">
        <v>13</v>
      </c>
      <c r="P48">
        <v>14</v>
      </c>
      <c r="Q48">
        <v>15</v>
      </c>
      <c r="R48">
        <v>16</v>
      </c>
      <c r="S48">
        <v>17</v>
      </c>
      <c r="T48">
        <v>18</v>
      </c>
      <c r="U48">
        <v>19</v>
      </c>
      <c r="V48">
        <v>20</v>
      </c>
      <c r="W48">
        <v>21</v>
      </c>
      <c r="X48">
        <v>22</v>
      </c>
      <c r="Y48">
        <v>23</v>
      </c>
      <c r="Z48">
        <v>24</v>
      </c>
      <c r="AA48">
        <v>25</v>
      </c>
      <c r="AB48">
        <v>26</v>
      </c>
      <c r="AC48">
        <v>27</v>
      </c>
      <c r="AD48">
        <v>28</v>
      </c>
      <c r="AE48">
        <v>29</v>
      </c>
      <c r="AF48">
        <v>30</v>
      </c>
      <c r="AG48">
        <v>31</v>
      </c>
      <c r="AH48">
        <v>32</v>
      </c>
      <c r="AI48">
        <v>33</v>
      </c>
      <c r="AJ48">
        <v>34</v>
      </c>
      <c r="AK48">
        <v>35</v>
      </c>
      <c r="AL48">
        <v>36</v>
      </c>
      <c r="AM48">
        <v>37</v>
      </c>
      <c r="AN48">
        <v>38</v>
      </c>
      <c r="AO48">
        <v>39</v>
      </c>
      <c r="AP48">
        <v>40</v>
      </c>
      <c r="AQ48">
        <v>41</v>
      </c>
    </row>
    <row r="49" spans="1:43">
      <c r="A49" s="28"/>
      <c r="B49" s="28" t="s">
        <v>62</v>
      </c>
      <c r="C49">
        <v>2010</v>
      </c>
      <c r="D49">
        <v>2011</v>
      </c>
      <c r="E49">
        <v>2012</v>
      </c>
      <c r="F49">
        <v>2013</v>
      </c>
      <c r="G49">
        <v>2014</v>
      </c>
      <c r="H49">
        <v>2015</v>
      </c>
      <c r="I49">
        <v>2016</v>
      </c>
      <c r="J49">
        <v>2017</v>
      </c>
      <c r="K49">
        <v>2018</v>
      </c>
      <c r="L49">
        <v>2019</v>
      </c>
      <c r="M49">
        <v>2020</v>
      </c>
      <c r="N49">
        <v>2021</v>
      </c>
      <c r="O49">
        <v>2022</v>
      </c>
      <c r="P49">
        <v>2023</v>
      </c>
      <c r="Q49">
        <v>2024</v>
      </c>
      <c r="R49">
        <v>2025</v>
      </c>
      <c r="S49">
        <v>2026</v>
      </c>
      <c r="T49">
        <v>2027</v>
      </c>
      <c r="U49">
        <v>2028</v>
      </c>
      <c r="V49">
        <v>2029</v>
      </c>
      <c r="W49">
        <v>2030</v>
      </c>
      <c r="X49">
        <v>2031</v>
      </c>
      <c r="Y49">
        <v>2032</v>
      </c>
      <c r="Z49">
        <v>2033</v>
      </c>
      <c r="AA49">
        <v>2034</v>
      </c>
      <c r="AB49">
        <v>2035</v>
      </c>
      <c r="AC49">
        <v>2036</v>
      </c>
      <c r="AD49">
        <v>2037</v>
      </c>
      <c r="AE49">
        <v>2038</v>
      </c>
      <c r="AF49">
        <v>2039</v>
      </c>
      <c r="AG49">
        <v>2040</v>
      </c>
      <c r="AH49">
        <v>2041</v>
      </c>
      <c r="AI49">
        <v>2042</v>
      </c>
      <c r="AJ49">
        <v>2043</v>
      </c>
      <c r="AK49">
        <v>2044</v>
      </c>
      <c r="AL49">
        <v>2045</v>
      </c>
      <c r="AM49">
        <v>2046</v>
      </c>
      <c r="AN49">
        <v>2047</v>
      </c>
      <c r="AO49">
        <v>2048</v>
      </c>
      <c r="AP49">
        <v>2049</v>
      </c>
      <c r="AQ49">
        <v>2050</v>
      </c>
    </row>
    <row r="50" spans="1:43">
      <c r="A50" t="s">
        <v>144</v>
      </c>
      <c r="C50" s="57">
        <f>$C$75</f>
        <v>4926281.7882826813</v>
      </c>
      <c r="D50" s="57">
        <f t="shared" ref="D50:AQ50" si="4">$C$75</f>
        <v>4926281.7882826813</v>
      </c>
      <c r="E50" s="57">
        <f t="shared" si="4"/>
        <v>4926281.7882826813</v>
      </c>
      <c r="F50" s="57">
        <f t="shared" si="4"/>
        <v>4926281.7882826813</v>
      </c>
      <c r="G50" s="57">
        <f t="shared" si="4"/>
        <v>4926281.7882826813</v>
      </c>
      <c r="H50" s="57">
        <f t="shared" si="4"/>
        <v>4926281.7882826813</v>
      </c>
      <c r="I50" s="57">
        <f t="shared" si="4"/>
        <v>4926281.7882826813</v>
      </c>
      <c r="J50" s="57">
        <f t="shared" si="4"/>
        <v>4926281.7882826813</v>
      </c>
      <c r="K50" s="57">
        <f t="shared" si="4"/>
        <v>4926281.7882826813</v>
      </c>
      <c r="L50" s="57">
        <f t="shared" si="4"/>
        <v>4926281.7882826813</v>
      </c>
      <c r="M50" s="57">
        <f t="shared" si="4"/>
        <v>4926281.7882826813</v>
      </c>
      <c r="N50" s="57">
        <f t="shared" si="4"/>
        <v>4926281.7882826813</v>
      </c>
      <c r="O50" s="57">
        <f t="shared" si="4"/>
        <v>4926281.7882826813</v>
      </c>
      <c r="P50" s="57">
        <f t="shared" si="4"/>
        <v>4926281.7882826813</v>
      </c>
      <c r="Q50" s="57">
        <f t="shared" si="4"/>
        <v>4926281.7882826813</v>
      </c>
      <c r="R50" s="57">
        <f t="shared" si="4"/>
        <v>4926281.7882826813</v>
      </c>
      <c r="S50" s="57">
        <f t="shared" si="4"/>
        <v>4926281.7882826813</v>
      </c>
      <c r="T50" s="57">
        <f t="shared" si="4"/>
        <v>4926281.7882826813</v>
      </c>
      <c r="U50" s="57">
        <f t="shared" si="4"/>
        <v>4926281.7882826813</v>
      </c>
      <c r="V50" s="57">
        <f t="shared" si="4"/>
        <v>4926281.7882826813</v>
      </c>
      <c r="W50" s="57">
        <f t="shared" si="4"/>
        <v>4926281.7882826813</v>
      </c>
      <c r="X50" s="57">
        <f t="shared" si="4"/>
        <v>4926281.7882826813</v>
      </c>
      <c r="Y50" s="57">
        <f t="shared" si="4"/>
        <v>4926281.7882826813</v>
      </c>
      <c r="Z50" s="57">
        <f t="shared" si="4"/>
        <v>4926281.7882826813</v>
      </c>
      <c r="AA50" s="57">
        <f t="shared" si="4"/>
        <v>4926281.7882826813</v>
      </c>
      <c r="AB50" s="57">
        <f t="shared" si="4"/>
        <v>4926281.7882826813</v>
      </c>
      <c r="AC50" s="57">
        <f t="shared" si="4"/>
        <v>4926281.7882826813</v>
      </c>
      <c r="AD50" s="57">
        <f t="shared" si="4"/>
        <v>4926281.7882826813</v>
      </c>
      <c r="AE50" s="57">
        <f t="shared" si="4"/>
        <v>4926281.7882826813</v>
      </c>
      <c r="AF50" s="57">
        <f t="shared" si="4"/>
        <v>4926281.7882826813</v>
      </c>
      <c r="AG50" s="57">
        <f t="shared" si="4"/>
        <v>4926281.7882826813</v>
      </c>
      <c r="AH50" s="57">
        <f t="shared" si="4"/>
        <v>4926281.7882826813</v>
      </c>
      <c r="AI50" s="57">
        <f t="shared" si="4"/>
        <v>4926281.7882826813</v>
      </c>
      <c r="AJ50" s="57">
        <f t="shared" si="4"/>
        <v>4926281.7882826813</v>
      </c>
      <c r="AK50" s="57">
        <f t="shared" si="4"/>
        <v>4926281.7882826813</v>
      </c>
      <c r="AL50" s="57">
        <f t="shared" si="4"/>
        <v>4926281.7882826813</v>
      </c>
      <c r="AM50" s="57">
        <f t="shared" si="4"/>
        <v>4926281.7882826813</v>
      </c>
      <c r="AN50" s="57">
        <f t="shared" si="4"/>
        <v>4926281.7882826813</v>
      </c>
      <c r="AO50" s="57">
        <f t="shared" si="4"/>
        <v>4926281.7882826813</v>
      </c>
      <c r="AP50" s="57">
        <f t="shared" si="4"/>
        <v>4926281.7882826813</v>
      </c>
      <c r="AQ50" s="57">
        <f t="shared" si="4"/>
        <v>4926281.7882826813</v>
      </c>
    </row>
    <row r="51" spans="1:43">
      <c r="A51" t="s">
        <v>145</v>
      </c>
      <c r="C51" s="45">
        <f>C50*$C$78</f>
        <v>492628178.82826811</v>
      </c>
      <c r="D51" s="45">
        <f t="shared" ref="D51:AQ51" si="5">D50*$C$78</f>
        <v>492628178.82826811</v>
      </c>
      <c r="E51" s="45">
        <f t="shared" si="5"/>
        <v>492628178.82826811</v>
      </c>
      <c r="F51" s="45">
        <f t="shared" si="5"/>
        <v>492628178.82826811</v>
      </c>
      <c r="G51" s="45">
        <f t="shared" si="5"/>
        <v>492628178.82826811</v>
      </c>
      <c r="H51" s="45">
        <f t="shared" si="5"/>
        <v>492628178.82826811</v>
      </c>
      <c r="I51" s="45">
        <f t="shared" si="5"/>
        <v>492628178.82826811</v>
      </c>
      <c r="J51" s="45">
        <f t="shared" si="5"/>
        <v>492628178.82826811</v>
      </c>
      <c r="K51" s="45">
        <f t="shared" si="5"/>
        <v>492628178.82826811</v>
      </c>
      <c r="L51" s="45">
        <f t="shared" si="5"/>
        <v>492628178.82826811</v>
      </c>
      <c r="M51" s="45">
        <f t="shared" si="5"/>
        <v>492628178.82826811</v>
      </c>
      <c r="N51" s="45">
        <f t="shared" si="5"/>
        <v>492628178.82826811</v>
      </c>
      <c r="O51" s="45">
        <f t="shared" si="5"/>
        <v>492628178.82826811</v>
      </c>
      <c r="P51" s="45">
        <f t="shared" si="5"/>
        <v>492628178.82826811</v>
      </c>
      <c r="Q51" s="45">
        <f t="shared" si="5"/>
        <v>492628178.82826811</v>
      </c>
      <c r="R51" s="45">
        <f t="shared" si="5"/>
        <v>492628178.82826811</v>
      </c>
      <c r="S51" s="45">
        <f t="shared" si="5"/>
        <v>492628178.82826811</v>
      </c>
      <c r="T51" s="45">
        <f t="shared" si="5"/>
        <v>492628178.82826811</v>
      </c>
      <c r="U51" s="45">
        <f t="shared" si="5"/>
        <v>492628178.82826811</v>
      </c>
      <c r="V51" s="45">
        <f t="shared" si="5"/>
        <v>492628178.82826811</v>
      </c>
      <c r="W51" s="45">
        <f t="shared" si="5"/>
        <v>492628178.82826811</v>
      </c>
      <c r="X51" s="45">
        <f t="shared" si="5"/>
        <v>492628178.82826811</v>
      </c>
      <c r="Y51" s="45">
        <f t="shared" si="5"/>
        <v>492628178.82826811</v>
      </c>
      <c r="Z51" s="45">
        <f t="shared" si="5"/>
        <v>492628178.82826811</v>
      </c>
      <c r="AA51" s="45">
        <f t="shared" si="5"/>
        <v>492628178.82826811</v>
      </c>
      <c r="AB51" s="45">
        <f t="shared" si="5"/>
        <v>492628178.82826811</v>
      </c>
      <c r="AC51" s="45">
        <f t="shared" si="5"/>
        <v>492628178.82826811</v>
      </c>
      <c r="AD51" s="45">
        <f t="shared" si="5"/>
        <v>492628178.82826811</v>
      </c>
      <c r="AE51" s="45">
        <f t="shared" si="5"/>
        <v>492628178.82826811</v>
      </c>
      <c r="AF51" s="45">
        <f t="shared" si="5"/>
        <v>492628178.82826811</v>
      </c>
      <c r="AG51" s="45">
        <f t="shared" si="5"/>
        <v>492628178.82826811</v>
      </c>
      <c r="AH51" s="45">
        <f t="shared" si="5"/>
        <v>492628178.82826811</v>
      </c>
      <c r="AI51" s="45">
        <f t="shared" si="5"/>
        <v>492628178.82826811</v>
      </c>
      <c r="AJ51" s="45">
        <f t="shared" si="5"/>
        <v>492628178.82826811</v>
      </c>
      <c r="AK51" s="45">
        <f t="shared" si="5"/>
        <v>492628178.82826811</v>
      </c>
      <c r="AL51" s="45">
        <f t="shared" si="5"/>
        <v>492628178.82826811</v>
      </c>
      <c r="AM51" s="45">
        <f t="shared" si="5"/>
        <v>492628178.82826811</v>
      </c>
      <c r="AN51" s="45">
        <f t="shared" si="5"/>
        <v>492628178.82826811</v>
      </c>
      <c r="AO51" s="45">
        <f t="shared" si="5"/>
        <v>492628178.82826811</v>
      </c>
      <c r="AP51" s="45">
        <f t="shared" si="5"/>
        <v>492628178.82826811</v>
      </c>
      <c r="AQ51" s="45">
        <f t="shared" si="5"/>
        <v>492628178.82826811</v>
      </c>
    </row>
    <row r="52" spans="1:43">
      <c r="A52" t="s">
        <v>153</v>
      </c>
      <c r="C52">
        <f>C51/((1+5%)^C48)</f>
        <v>469169694.12216008</v>
      </c>
      <c r="D52">
        <f t="shared" ref="D52:AQ52" si="6">D51/((1+5%)^D48)</f>
        <v>446828280.11634296</v>
      </c>
      <c r="E52">
        <f t="shared" si="6"/>
        <v>425550742.96794564</v>
      </c>
      <c r="F52">
        <f t="shared" si="6"/>
        <v>405286421.87423396</v>
      </c>
      <c r="G52">
        <f t="shared" si="6"/>
        <v>385987068.45165139</v>
      </c>
      <c r="H52">
        <f t="shared" si="6"/>
        <v>367606731.85871565</v>
      </c>
      <c r="I52">
        <f t="shared" si="6"/>
        <v>350101649.3892529</v>
      </c>
      <c r="J52">
        <f t="shared" si="6"/>
        <v>333430142.27547902</v>
      </c>
      <c r="K52">
        <f t="shared" si="6"/>
        <v>317552516.45283711</v>
      </c>
      <c r="L52">
        <f t="shared" si="6"/>
        <v>302430968.0503211</v>
      </c>
      <c r="M52">
        <f t="shared" si="6"/>
        <v>288029493.38125813</v>
      </c>
      <c r="N52">
        <f t="shared" si="6"/>
        <v>274313803.2202459</v>
      </c>
      <c r="O52">
        <f t="shared" si="6"/>
        <v>261251241.16213891</v>
      </c>
      <c r="P52">
        <f t="shared" si="6"/>
        <v>248810705.86870378</v>
      </c>
      <c r="Q52">
        <f t="shared" si="6"/>
        <v>236962577.01781306</v>
      </c>
      <c r="R52">
        <f t="shared" si="6"/>
        <v>225678644.7788696</v>
      </c>
      <c r="S52">
        <f t="shared" si="6"/>
        <v>214932042.64654243</v>
      </c>
      <c r="T52">
        <f t="shared" si="6"/>
        <v>204697183.47289756</v>
      </c>
      <c r="U52">
        <f t="shared" si="6"/>
        <v>194949698.54561672</v>
      </c>
      <c r="V52">
        <f t="shared" si="6"/>
        <v>185666379.56725404</v>
      </c>
      <c r="W52">
        <f t="shared" si="6"/>
        <v>176825123.39738479</v>
      </c>
      <c r="X52">
        <f t="shared" si="6"/>
        <v>168404879.42608076</v>
      </c>
      <c r="Y52">
        <f t="shared" si="6"/>
        <v>160385599.45341021</v>
      </c>
      <c r="Z52">
        <f t="shared" si="6"/>
        <v>152748189.95562881</v>
      </c>
      <c r="AA52">
        <f t="shared" si="6"/>
        <v>145474466.62440836</v>
      </c>
      <c r="AB52">
        <f t="shared" si="6"/>
        <v>138547111.07086512</v>
      </c>
      <c r="AC52">
        <f t="shared" si="6"/>
        <v>131949629.5913001</v>
      </c>
      <c r="AD52">
        <f t="shared" si="6"/>
        <v>125666313.8964763</v>
      </c>
      <c r="AE52">
        <f t="shared" si="6"/>
        <v>119682203.7109298</v>
      </c>
      <c r="AF52">
        <f t="shared" si="6"/>
        <v>113983051.1532665</v>
      </c>
      <c r="AG52">
        <f t="shared" si="6"/>
        <v>108555286.81263472</v>
      </c>
      <c r="AH52">
        <f t="shared" si="6"/>
        <v>103385987.44060451</v>
      </c>
      <c r="AI52">
        <f t="shared" si="6"/>
        <v>98462845.181528106</v>
      </c>
      <c r="AJ52">
        <f t="shared" si="6"/>
        <v>93774138.268122002</v>
      </c>
      <c r="AK52">
        <f t="shared" si="6"/>
        <v>89308703.112497136</v>
      </c>
      <c r="AL52">
        <f t="shared" si="6"/>
        <v>85055907.726187766</v>
      </c>
      <c r="AM52">
        <f t="shared" si="6"/>
        <v>81005626.405893102</v>
      </c>
      <c r="AN52">
        <f t="shared" si="6"/>
        <v>77148215.624660105</v>
      </c>
      <c r="AO52">
        <f t="shared" si="6"/>
        <v>73474491.071104839</v>
      </c>
      <c r="AP52">
        <f t="shared" si="6"/>
        <v>69975705.782004625</v>
      </c>
      <c r="AQ52">
        <f t="shared" si="6"/>
        <v>66643529.316194877</v>
      </c>
    </row>
    <row r="53" spans="1:43">
      <c r="A53" t="s">
        <v>154</v>
      </c>
      <c r="C53">
        <f>SUM(C52:AQ52)</f>
        <v>8519692990.2414618</v>
      </c>
      <c r="D53">
        <f>C51*((1-(1/(1+5%)^40))/5%)</f>
        <v>8453049460.9252691</v>
      </c>
      <c r="E53" t="s">
        <v>299</v>
      </c>
    </row>
    <row r="54" spans="1:43">
      <c r="A54" s="28"/>
      <c r="B54" s="28" t="s">
        <v>64</v>
      </c>
      <c r="C54">
        <v>2010</v>
      </c>
      <c r="D54">
        <v>2011</v>
      </c>
      <c r="E54">
        <v>2012</v>
      </c>
      <c r="F54">
        <v>2013</v>
      </c>
      <c r="G54">
        <v>2014</v>
      </c>
      <c r="H54">
        <v>2015</v>
      </c>
      <c r="I54">
        <v>2016</v>
      </c>
      <c r="J54">
        <v>2017</v>
      </c>
      <c r="K54">
        <v>2018</v>
      </c>
      <c r="L54">
        <v>2019</v>
      </c>
      <c r="M54">
        <v>2020</v>
      </c>
      <c r="N54">
        <v>2021</v>
      </c>
      <c r="O54">
        <v>2022</v>
      </c>
      <c r="P54">
        <v>2023</v>
      </c>
      <c r="Q54">
        <v>2024</v>
      </c>
      <c r="R54">
        <v>2025</v>
      </c>
      <c r="S54">
        <v>2026</v>
      </c>
      <c r="T54">
        <v>2027</v>
      </c>
      <c r="U54">
        <v>2028</v>
      </c>
      <c r="V54">
        <v>2029</v>
      </c>
      <c r="W54">
        <v>2030</v>
      </c>
      <c r="X54">
        <v>2031</v>
      </c>
      <c r="Y54">
        <v>2032</v>
      </c>
      <c r="Z54">
        <v>2033</v>
      </c>
      <c r="AA54">
        <v>2034</v>
      </c>
      <c r="AB54">
        <v>2035</v>
      </c>
      <c r="AC54">
        <v>2036</v>
      </c>
      <c r="AD54">
        <v>2037</v>
      </c>
      <c r="AE54">
        <v>2038</v>
      </c>
      <c r="AF54">
        <v>2039</v>
      </c>
      <c r="AG54">
        <v>2040</v>
      </c>
      <c r="AH54">
        <v>2041</v>
      </c>
      <c r="AI54">
        <v>2042</v>
      </c>
      <c r="AJ54">
        <v>2043</v>
      </c>
      <c r="AK54">
        <v>2044</v>
      </c>
      <c r="AL54">
        <v>2045</v>
      </c>
      <c r="AM54">
        <v>2046</v>
      </c>
      <c r="AN54">
        <v>2047</v>
      </c>
      <c r="AO54">
        <v>2048</v>
      </c>
      <c r="AP54">
        <v>2049</v>
      </c>
      <c r="AQ54">
        <v>2050</v>
      </c>
    </row>
    <row r="55" spans="1:43">
      <c r="A55" t="s">
        <v>151</v>
      </c>
      <c r="C55" s="56">
        <f>$C$76</f>
        <v>6526024.82897826</v>
      </c>
      <c r="D55" s="56">
        <f t="shared" ref="D55:AQ55" si="7">$C$76</f>
        <v>6526024.82897826</v>
      </c>
      <c r="E55" s="56">
        <f t="shared" si="7"/>
        <v>6526024.82897826</v>
      </c>
      <c r="F55" s="56">
        <f t="shared" si="7"/>
        <v>6526024.82897826</v>
      </c>
      <c r="G55" s="56">
        <f t="shared" si="7"/>
        <v>6526024.82897826</v>
      </c>
      <c r="H55" s="56">
        <f t="shared" si="7"/>
        <v>6526024.82897826</v>
      </c>
      <c r="I55" s="56">
        <f t="shared" si="7"/>
        <v>6526024.82897826</v>
      </c>
      <c r="J55" s="56">
        <f t="shared" si="7"/>
        <v>6526024.82897826</v>
      </c>
      <c r="K55" s="56">
        <f t="shared" si="7"/>
        <v>6526024.82897826</v>
      </c>
      <c r="L55" s="56">
        <f t="shared" si="7"/>
        <v>6526024.82897826</v>
      </c>
      <c r="M55" s="56">
        <f t="shared" si="7"/>
        <v>6526024.82897826</v>
      </c>
      <c r="N55" s="56">
        <f t="shared" si="7"/>
        <v>6526024.82897826</v>
      </c>
      <c r="O55" s="56">
        <f t="shared" si="7"/>
        <v>6526024.82897826</v>
      </c>
      <c r="P55" s="56">
        <f t="shared" si="7"/>
        <v>6526024.82897826</v>
      </c>
      <c r="Q55" s="56">
        <f t="shared" si="7"/>
        <v>6526024.82897826</v>
      </c>
      <c r="R55" s="56">
        <f t="shared" si="7"/>
        <v>6526024.82897826</v>
      </c>
      <c r="S55" s="56">
        <f t="shared" si="7"/>
        <v>6526024.82897826</v>
      </c>
      <c r="T55" s="56">
        <f t="shared" si="7"/>
        <v>6526024.82897826</v>
      </c>
      <c r="U55" s="56">
        <f t="shared" si="7"/>
        <v>6526024.82897826</v>
      </c>
      <c r="V55" s="56">
        <f t="shared" si="7"/>
        <v>6526024.82897826</v>
      </c>
      <c r="W55" s="56">
        <f t="shared" si="7"/>
        <v>6526024.82897826</v>
      </c>
      <c r="X55" s="56">
        <f t="shared" si="7"/>
        <v>6526024.82897826</v>
      </c>
      <c r="Y55" s="56">
        <f t="shared" si="7"/>
        <v>6526024.82897826</v>
      </c>
      <c r="Z55" s="56">
        <f t="shared" si="7"/>
        <v>6526024.82897826</v>
      </c>
      <c r="AA55" s="56">
        <f t="shared" si="7"/>
        <v>6526024.82897826</v>
      </c>
      <c r="AB55" s="56">
        <f t="shared" si="7"/>
        <v>6526024.82897826</v>
      </c>
      <c r="AC55" s="56">
        <f t="shared" si="7"/>
        <v>6526024.82897826</v>
      </c>
      <c r="AD55" s="56">
        <f t="shared" si="7"/>
        <v>6526024.82897826</v>
      </c>
      <c r="AE55" s="56">
        <f t="shared" si="7"/>
        <v>6526024.82897826</v>
      </c>
      <c r="AF55" s="56">
        <f t="shared" si="7"/>
        <v>6526024.82897826</v>
      </c>
      <c r="AG55" s="56">
        <f t="shared" si="7"/>
        <v>6526024.82897826</v>
      </c>
      <c r="AH55" s="56">
        <f t="shared" si="7"/>
        <v>6526024.82897826</v>
      </c>
      <c r="AI55" s="56">
        <f t="shared" si="7"/>
        <v>6526024.82897826</v>
      </c>
      <c r="AJ55" s="56">
        <f t="shared" si="7"/>
        <v>6526024.82897826</v>
      </c>
      <c r="AK55" s="56">
        <f t="shared" si="7"/>
        <v>6526024.82897826</v>
      </c>
      <c r="AL55" s="56">
        <f t="shared" si="7"/>
        <v>6526024.82897826</v>
      </c>
      <c r="AM55" s="56">
        <f t="shared" si="7"/>
        <v>6526024.82897826</v>
      </c>
      <c r="AN55" s="56">
        <f t="shared" si="7"/>
        <v>6526024.82897826</v>
      </c>
      <c r="AO55" s="56">
        <f t="shared" si="7"/>
        <v>6526024.82897826</v>
      </c>
      <c r="AP55" s="56">
        <f t="shared" si="7"/>
        <v>6526024.82897826</v>
      </c>
      <c r="AQ55" s="56">
        <f t="shared" si="7"/>
        <v>6526024.82897826</v>
      </c>
    </row>
    <row r="56" spans="1:43">
      <c r="A56" t="s">
        <v>152</v>
      </c>
      <c r="C56" s="120">
        <f>C55*$B$78</f>
        <v>326301241.44891298</v>
      </c>
      <c r="D56" s="120">
        <f t="shared" ref="D56:AQ56" si="8">D55*$B$78</f>
        <v>326301241.44891298</v>
      </c>
      <c r="E56" s="120">
        <f t="shared" si="8"/>
        <v>326301241.44891298</v>
      </c>
      <c r="F56" s="120">
        <f t="shared" si="8"/>
        <v>326301241.44891298</v>
      </c>
      <c r="G56" s="120">
        <f t="shared" si="8"/>
        <v>326301241.44891298</v>
      </c>
      <c r="H56" s="120">
        <f t="shared" si="8"/>
        <v>326301241.44891298</v>
      </c>
      <c r="I56" s="120">
        <f t="shared" si="8"/>
        <v>326301241.44891298</v>
      </c>
      <c r="J56" s="120">
        <f t="shared" si="8"/>
        <v>326301241.44891298</v>
      </c>
      <c r="K56" s="120">
        <f t="shared" si="8"/>
        <v>326301241.44891298</v>
      </c>
      <c r="L56" s="120">
        <f t="shared" si="8"/>
        <v>326301241.44891298</v>
      </c>
      <c r="M56" s="120">
        <f t="shared" si="8"/>
        <v>326301241.44891298</v>
      </c>
      <c r="N56" s="120">
        <f t="shared" si="8"/>
        <v>326301241.44891298</v>
      </c>
      <c r="O56" s="120">
        <f t="shared" si="8"/>
        <v>326301241.44891298</v>
      </c>
      <c r="P56" s="120">
        <f t="shared" si="8"/>
        <v>326301241.44891298</v>
      </c>
      <c r="Q56" s="120">
        <f t="shared" si="8"/>
        <v>326301241.44891298</v>
      </c>
      <c r="R56" s="120">
        <f t="shared" si="8"/>
        <v>326301241.44891298</v>
      </c>
      <c r="S56" s="120">
        <f t="shared" si="8"/>
        <v>326301241.44891298</v>
      </c>
      <c r="T56" s="120">
        <f t="shared" si="8"/>
        <v>326301241.44891298</v>
      </c>
      <c r="U56" s="120">
        <f t="shared" si="8"/>
        <v>326301241.44891298</v>
      </c>
      <c r="V56" s="120">
        <f t="shared" si="8"/>
        <v>326301241.44891298</v>
      </c>
      <c r="W56" s="120">
        <f t="shared" si="8"/>
        <v>326301241.44891298</v>
      </c>
      <c r="X56" s="120">
        <f t="shared" si="8"/>
        <v>326301241.44891298</v>
      </c>
      <c r="Y56" s="120">
        <f t="shared" si="8"/>
        <v>326301241.44891298</v>
      </c>
      <c r="Z56" s="120">
        <f t="shared" si="8"/>
        <v>326301241.44891298</v>
      </c>
      <c r="AA56" s="120">
        <f t="shared" si="8"/>
        <v>326301241.44891298</v>
      </c>
      <c r="AB56" s="120">
        <f t="shared" si="8"/>
        <v>326301241.44891298</v>
      </c>
      <c r="AC56" s="120">
        <f t="shared" si="8"/>
        <v>326301241.44891298</v>
      </c>
      <c r="AD56" s="120">
        <f t="shared" si="8"/>
        <v>326301241.44891298</v>
      </c>
      <c r="AE56" s="120">
        <f t="shared" si="8"/>
        <v>326301241.44891298</v>
      </c>
      <c r="AF56" s="120">
        <f t="shared" si="8"/>
        <v>326301241.44891298</v>
      </c>
      <c r="AG56" s="120">
        <f t="shared" si="8"/>
        <v>326301241.44891298</v>
      </c>
      <c r="AH56" s="120">
        <f t="shared" si="8"/>
        <v>326301241.44891298</v>
      </c>
      <c r="AI56" s="120">
        <f t="shared" si="8"/>
        <v>326301241.44891298</v>
      </c>
      <c r="AJ56" s="120">
        <f t="shared" si="8"/>
        <v>326301241.44891298</v>
      </c>
      <c r="AK56" s="120">
        <f t="shared" si="8"/>
        <v>326301241.44891298</v>
      </c>
      <c r="AL56" s="120">
        <f t="shared" si="8"/>
        <v>326301241.44891298</v>
      </c>
      <c r="AM56" s="120">
        <f t="shared" si="8"/>
        <v>326301241.44891298</v>
      </c>
      <c r="AN56" s="120">
        <f t="shared" si="8"/>
        <v>326301241.44891298</v>
      </c>
      <c r="AO56" s="120">
        <f t="shared" si="8"/>
        <v>326301241.44891298</v>
      </c>
      <c r="AP56" s="120">
        <f t="shared" si="8"/>
        <v>326301241.44891298</v>
      </c>
      <c r="AQ56" s="120">
        <f t="shared" si="8"/>
        <v>326301241.44891298</v>
      </c>
    </row>
    <row r="57" spans="1:43">
      <c r="A57" t="s">
        <v>153</v>
      </c>
      <c r="C57">
        <f>C56/((1+5%)^C48)</f>
        <v>310763087.09420282</v>
      </c>
      <c r="D57">
        <f>D56/((1+5%)^D48)</f>
        <v>295964844.85162175</v>
      </c>
      <c r="E57">
        <f t="shared" ref="D57:AQ57" si="9">E56/((1+5%)^E48)</f>
        <v>281871280.8110683</v>
      </c>
      <c r="F57">
        <f t="shared" si="9"/>
        <v>268448838.86768413</v>
      </c>
      <c r="G57">
        <f t="shared" si="9"/>
        <v>255665560.8263658</v>
      </c>
      <c r="H57">
        <f t="shared" si="9"/>
        <v>243491010.3108246</v>
      </c>
      <c r="I57">
        <f t="shared" si="9"/>
        <v>231896200.2960234</v>
      </c>
      <c r="J57">
        <f t="shared" si="9"/>
        <v>220853524.09145087</v>
      </c>
      <c r="K57">
        <f t="shared" si="9"/>
        <v>210336689.61090559</v>
      </c>
      <c r="L57">
        <f t="shared" si="9"/>
        <v>200320656.77229103</v>
      </c>
      <c r="M57">
        <f t="shared" si="9"/>
        <v>190781577.8783724</v>
      </c>
      <c r="N57">
        <f t="shared" si="9"/>
        <v>181696740.83654517</v>
      </c>
      <c r="O57">
        <f t="shared" si="9"/>
        <v>173044515.08242396</v>
      </c>
      <c r="P57">
        <f t="shared" si="9"/>
        <v>164804300.07849902</v>
      </c>
      <c r="Q57">
        <f t="shared" si="9"/>
        <v>156956476.26523712</v>
      </c>
      <c r="R57">
        <f t="shared" si="9"/>
        <v>149482358.3478449</v>
      </c>
      <c r="S57">
        <f t="shared" si="9"/>
        <v>142364150.80747131</v>
      </c>
      <c r="T57">
        <f t="shared" si="9"/>
        <v>135584905.53092507</v>
      </c>
      <c r="U57">
        <f t="shared" si="9"/>
        <v>129128481.45802386</v>
      </c>
      <c r="V57">
        <f t="shared" si="9"/>
        <v>122979506.15049893</v>
      </c>
      <c r="W57">
        <f t="shared" si="9"/>
        <v>117123339.19095136</v>
      </c>
      <c r="X57">
        <f t="shared" si="9"/>
        <v>111546037.32471558</v>
      </c>
      <c r="Y57">
        <f t="shared" si="9"/>
        <v>106234321.26163387</v>
      </c>
      <c r="Z57">
        <f t="shared" si="9"/>
        <v>101175544.05869894</v>
      </c>
      <c r="AA57">
        <f t="shared" si="9"/>
        <v>96357661.008284703</v>
      </c>
      <c r="AB57">
        <f t="shared" si="9"/>
        <v>91769200.960271135</v>
      </c>
      <c r="AC57">
        <f t="shared" si="9"/>
        <v>87399239.009782031</v>
      </c>
      <c r="AD57">
        <f t="shared" si="9"/>
        <v>83237370.485506698</v>
      </c>
      <c r="AE57">
        <f t="shared" si="9"/>
        <v>79273686.17667304</v>
      </c>
      <c r="AF57">
        <f t="shared" si="9"/>
        <v>75498748.739688635</v>
      </c>
      <c r="AG57">
        <f t="shared" si="9"/>
        <v>71903570.228274867</v>
      </c>
      <c r="AH57">
        <f t="shared" si="9"/>
        <v>68479590.693595111</v>
      </c>
      <c r="AI57">
        <f t="shared" si="9"/>
        <v>65218657.803423911</v>
      </c>
      <c r="AJ57">
        <f t="shared" si="9"/>
        <v>62113007.431832299</v>
      </c>
      <c r="AK57">
        <f t="shared" si="9"/>
        <v>59155245.173173614</v>
      </c>
      <c r="AL57">
        <f t="shared" si="9"/>
        <v>56338328.736355826</v>
      </c>
      <c r="AM57">
        <f t="shared" si="9"/>
        <v>53655551.177481733</v>
      </c>
      <c r="AN57">
        <f t="shared" si="9"/>
        <v>51100524.930934995</v>
      </c>
      <c r="AO57">
        <f t="shared" si="9"/>
        <v>48667166.600890465</v>
      </c>
      <c r="AP57">
        <f t="shared" si="9"/>
        <v>46349682.47703854</v>
      </c>
      <c r="AQ57">
        <f t="shared" si="9"/>
        <v>44142554.740036704</v>
      </c>
    </row>
    <row r="58" spans="1:43">
      <c r="A58" t="s">
        <v>154</v>
      </c>
      <c r="C58" s="45">
        <f>SUM(C57:AQ57)</f>
        <v>5643173734.1775236</v>
      </c>
      <c r="D58" s="116">
        <f>C56*((1-(1/(1+5%)^40))/5%)</f>
        <v>5599031179.4374886</v>
      </c>
      <c r="E58" t="s">
        <v>300</v>
      </c>
    </row>
    <row r="61" spans="1:43">
      <c r="D61" s="120"/>
      <c r="E61" s="120"/>
    </row>
    <row r="62" spans="1:43">
      <c r="A62" t="s">
        <v>156</v>
      </c>
      <c r="B62" s="120">
        <f>-B45+C53</f>
        <v>-92394568209.758545</v>
      </c>
      <c r="D62" s="120"/>
      <c r="E62" s="120"/>
    </row>
    <row r="63" spans="1:43">
      <c r="A63" t="s">
        <v>157</v>
      </c>
      <c r="B63" s="120">
        <f>-B46+C58</f>
        <v>-226861008265.82248</v>
      </c>
    </row>
    <row r="65" spans="1:15">
      <c r="D65" s="50"/>
      <c r="E65" s="50" t="s">
        <v>172</v>
      </c>
      <c r="G65" s="45" t="s">
        <v>156</v>
      </c>
      <c r="H65" s="45">
        <v>-57283052069.515472</v>
      </c>
    </row>
    <row r="66" spans="1:15">
      <c r="A66" s="50"/>
      <c r="B66" s="50" t="s">
        <v>171</v>
      </c>
      <c r="D66" s="45" t="s">
        <v>156</v>
      </c>
      <c r="E66" s="45">
        <v>-100657627084.23425</v>
      </c>
      <c r="G66" s="45" t="s">
        <v>157</v>
      </c>
      <c r="H66" s="45">
        <v>-131978860128.50385</v>
      </c>
    </row>
    <row r="67" spans="1:15">
      <c r="A67" s="22" t="s">
        <v>156</v>
      </c>
      <c r="B67" s="45">
        <v>-100785944142.11713</v>
      </c>
      <c r="D67" s="45" t="s">
        <v>157</v>
      </c>
      <c r="E67" s="45">
        <v>-232187141695.59601</v>
      </c>
    </row>
    <row r="68" spans="1:15">
      <c r="A68" s="22" t="s">
        <v>157</v>
      </c>
      <c r="B68" s="45">
        <v>-232345661847.798</v>
      </c>
    </row>
    <row r="71" spans="1:15">
      <c r="A71" s="252" t="s">
        <v>302</v>
      </c>
      <c r="B71" s="251" t="s">
        <v>281</v>
      </c>
      <c r="C71" s="244"/>
      <c r="D71" s="245"/>
    </row>
    <row r="72" spans="1:15">
      <c r="A72" s="181" t="s">
        <v>173</v>
      </c>
      <c r="B72" s="167">
        <v>100914261200</v>
      </c>
      <c r="C72" s="162" t="s">
        <v>280</v>
      </c>
      <c r="D72" s="191">
        <v>0.05</v>
      </c>
      <c r="H72" s="63"/>
      <c r="I72" s="64">
        <v>1990</v>
      </c>
      <c r="J72" s="64">
        <v>2000</v>
      </c>
      <c r="K72" s="64">
        <v>2010</v>
      </c>
      <c r="L72" s="64">
        <v>2020</v>
      </c>
      <c r="M72" s="64">
        <v>2030</v>
      </c>
      <c r="N72" s="64">
        <v>2040</v>
      </c>
      <c r="O72" s="64">
        <v>2050</v>
      </c>
    </row>
    <row r="73" spans="1:15">
      <c r="A73" s="182" t="s">
        <v>174</v>
      </c>
      <c r="B73" s="171">
        <v>232504182000</v>
      </c>
      <c r="C73" s="169" t="s">
        <v>179</v>
      </c>
      <c r="D73" s="255">
        <v>40</v>
      </c>
      <c r="H73" s="65" t="s">
        <v>63</v>
      </c>
      <c r="I73" s="75">
        <v>8116594</v>
      </c>
      <c r="J73" s="66">
        <v>8847087</v>
      </c>
      <c r="K73" s="66">
        <v>9577580</v>
      </c>
      <c r="L73" s="66">
        <v>8556286</v>
      </c>
      <c r="M73" s="66">
        <v>7550141</v>
      </c>
      <c r="N73" s="66">
        <v>7005386</v>
      </c>
      <c r="O73" s="66">
        <v>6458322</v>
      </c>
    </row>
    <row r="74" spans="1:15">
      <c r="A74" s="248" t="s">
        <v>282</v>
      </c>
      <c r="B74" s="249"/>
      <c r="C74" s="254" t="s">
        <v>285</v>
      </c>
      <c r="D74" s="253" t="s">
        <v>301</v>
      </c>
      <c r="H74" t="s">
        <v>87</v>
      </c>
      <c r="I74" s="78">
        <v>8116594</v>
      </c>
      <c r="J74" s="78">
        <v>7797712</v>
      </c>
      <c r="K74" s="78">
        <v>7491358</v>
      </c>
      <c r="L74" s="78">
        <v>4438362</v>
      </c>
      <c r="M74" s="78">
        <v>2629570</v>
      </c>
      <c r="N74" s="78">
        <v>1557926</v>
      </c>
      <c r="O74" s="78">
        <v>923016</v>
      </c>
    </row>
    <row r="75" spans="1:15">
      <c r="A75" s="181" t="s">
        <v>189</v>
      </c>
      <c r="B75" s="260">
        <v>197051271.53130725</v>
      </c>
      <c r="C75" s="176">
        <f>B75/40</f>
        <v>4926281.7882826813</v>
      </c>
      <c r="D75" s="187">
        <f>B72/B75</f>
        <v>512.12184735365622</v>
      </c>
      <c r="I75" s="64">
        <v>1990</v>
      </c>
      <c r="J75" s="64">
        <v>2000</v>
      </c>
      <c r="K75" s="64">
        <v>2010</v>
      </c>
      <c r="L75" s="64">
        <v>2020</v>
      </c>
      <c r="M75" s="64">
        <v>2030</v>
      </c>
      <c r="N75" s="64">
        <v>2040</v>
      </c>
      <c r="O75" s="64">
        <v>2050</v>
      </c>
    </row>
    <row r="76" spans="1:15">
      <c r="A76" s="182" t="s">
        <v>190</v>
      </c>
      <c r="B76" s="260">
        <v>261040993.15913039</v>
      </c>
      <c r="C76" s="176">
        <f>B76/40</f>
        <v>6526024.82897826</v>
      </c>
      <c r="D76" s="187">
        <f>B73/B76</f>
        <v>890.68072867109277</v>
      </c>
      <c r="H76" s="79" t="s">
        <v>62</v>
      </c>
      <c r="I76" s="80">
        <v>8116593.5570616703</v>
      </c>
      <c r="J76" s="66">
        <v>8847086.9771972205</v>
      </c>
      <c r="K76" s="80">
        <v>7758890.8345815698</v>
      </c>
      <c r="L76" s="80">
        <v>2993755.2707445999</v>
      </c>
      <c r="M76" s="80">
        <v>2518195.48506768</v>
      </c>
      <c r="N76" s="80">
        <v>2347984.7080372898</v>
      </c>
      <c r="O76" s="80">
        <v>2180933.1345076798</v>
      </c>
    </row>
    <row r="77" spans="1:15">
      <c r="A77" s="247" t="s">
        <v>283</v>
      </c>
      <c r="B77" s="244"/>
      <c r="C77" s="244"/>
      <c r="D77" s="245"/>
      <c r="H77" t="s">
        <v>87</v>
      </c>
      <c r="I77" s="78">
        <v>8116594</v>
      </c>
      <c r="J77" s="78">
        <v>7797712</v>
      </c>
      <c r="K77" s="78">
        <v>7491358</v>
      </c>
      <c r="L77" s="78">
        <v>4438362</v>
      </c>
      <c r="M77" s="78">
        <v>2629570</v>
      </c>
      <c r="N77" s="78">
        <v>1557926</v>
      </c>
      <c r="O77" s="78">
        <v>923016</v>
      </c>
    </row>
    <row r="78" spans="1:15">
      <c r="A78" s="222" t="s">
        <v>298</v>
      </c>
      <c r="B78" s="183">
        <v>50</v>
      </c>
      <c r="C78" s="184">
        <v>100</v>
      </c>
      <c r="D78" s="185">
        <v>200</v>
      </c>
      <c r="E78" s="111"/>
      <c r="F78" s="111"/>
      <c r="I78" s="64">
        <v>1990</v>
      </c>
      <c r="J78" s="64">
        <v>2000</v>
      </c>
      <c r="K78" s="64">
        <v>2010</v>
      </c>
      <c r="L78" s="64">
        <v>2020</v>
      </c>
      <c r="M78" s="64">
        <v>2030</v>
      </c>
      <c r="N78" s="64">
        <v>2040</v>
      </c>
      <c r="O78" s="64">
        <v>2050</v>
      </c>
    </row>
    <row r="79" spans="1:15">
      <c r="A79" s="181" t="s">
        <v>189</v>
      </c>
      <c r="B79" s="178">
        <f>C75*B78</f>
        <v>246314089.41413406</v>
      </c>
      <c r="C79" s="178">
        <f>C75*C78</f>
        <v>492628178.82826811</v>
      </c>
      <c r="D79" s="186">
        <f>C75*D78</f>
        <v>985256357.65653622</v>
      </c>
      <c r="E79" s="111"/>
      <c r="H79" s="81" t="s">
        <v>64</v>
      </c>
      <c r="I79" s="82">
        <v>8116593.5570616741</v>
      </c>
      <c r="J79" s="66">
        <v>8847087</v>
      </c>
      <c r="K79" s="82">
        <v>7193176.7644141801</v>
      </c>
      <c r="L79" s="82">
        <v>1189053.36500658</v>
      </c>
      <c r="M79" s="82">
        <v>875545.66652331105</v>
      </c>
      <c r="N79" s="82">
        <v>826794.12079977104</v>
      </c>
      <c r="O79" s="82">
        <v>783809.73432944901</v>
      </c>
    </row>
    <row r="80" spans="1:15">
      <c r="A80" s="182" t="s">
        <v>190</v>
      </c>
      <c r="B80" s="178">
        <f>C76*B78</f>
        <v>326301241.44891298</v>
      </c>
      <c r="C80" s="178">
        <f>C76*C78</f>
        <v>652602482.89782596</v>
      </c>
      <c r="D80" s="178">
        <f>C76*D78</f>
        <v>1305204965.7956519</v>
      </c>
      <c r="H80" t="s">
        <v>87</v>
      </c>
      <c r="I80" s="78">
        <v>8116594</v>
      </c>
      <c r="J80" s="78">
        <v>7797712</v>
      </c>
      <c r="K80" s="78">
        <v>7491358</v>
      </c>
      <c r="L80" s="78">
        <v>4438362</v>
      </c>
      <c r="M80" s="78">
        <v>2629570</v>
      </c>
      <c r="N80" s="78">
        <v>1557926</v>
      </c>
      <c r="O80" s="78">
        <v>923016</v>
      </c>
    </row>
    <row r="81" spans="1:15">
      <c r="A81" s="222" t="s">
        <v>284</v>
      </c>
      <c r="B81" s="222"/>
      <c r="C81" s="222"/>
      <c r="D81" s="222"/>
    </row>
    <row r="82" spans="1:15">
      <c r="A82" s="181" t="s">
        <v>189</v>
      </c>
      <c r="B82" s="186">
        <f>B79*((1-(1/((1+5%)^40)))/5%)</f>
        <v>4226524730.4626346</v>
      </c>
      <c r="C82" s="186">
        <f>C79*((1-(1/((1+5%)^40)))/5%)</f>
        <v>8453049460.9252691</v>
      </c>
      <c r="D82" s="186">
        <f>D79*((1-(1/((1+5%)^40)))/5%)</f>
        <v>16906098921.850538</v>
      </c>
      <c r="I82" s="64">
        <v>1990</v>
      </c>
      <c r="J82" s="64">
        <v>2000</v>
      </c>
      <c r="K82" s="64">
        <v>2010</v>
      </c>
      <c r="L82" s="64">
        <v>2020</v>
      </c>
      <c r="M82" s="64">
        <v>2030</v>
      </c>
      <c r="N82" s="64">
        <v>2040</v>
      </c>
      <c r="O82" s="64">
        <v>2050</v>
      </c>
    </row>
    <row r="83" spans="1:15">
      <c r="A83" s="182" t="s">
        <v>190</v>
      </c>
      <c r="B83" s="186">
        <f>B80*((1-(1/((1+5%)^40)))/5%)</f>
        <v>5599031179.4374886</v>
      </c>
      <c r="C83" s="186">
        <f>C80*((1-(1/((1+5%)^40)))/5%)</f>
        <v>11198062358.874977</v>
      </c>
      <c r="D83" s="186">
        <f>D80*((1-(1/((1+5%)^40)))/5%)</f>
        <v>22396124717.749954</v>
      </c>
      <c r="H83" s="77" t="s">
        <v>87</v>
      </c>
      <c r="I83" s="78">
        <v>8116594</v>
      </c>
      <c r="J83" s="78">
        <v>7797712</v>
      </c>
      <c r="K83" s="78">
        <v>7491358</v>
      </c>
      <c r="L83" s="78">
        <v>4438362</v>
      </c>
      <c r="M83" s="78">
        <v>2629570</v>
      </c>
      <c r="N83" s="78">
        <v>1557926</v>
      </c>
      <c r="O83" s="78">
        <v>923016</v>
      </c>
    </row>
    <row r="84" spans="1:15">
      <c r="A84" s="243" t="s">
        <v>155</v>
      </c>
      <c r="B84" s="244"/>
      <c r="C84" s="243"/>
      <c r="D84" s="245"/>
    </row>
    <row r="85" spans="1:15">
      <c r="A85" s="181" t="s">
        <v>193</v>
      </c>
      <c r="B85" s="246">
        <f>-B72+B82</f>
        <v>-96687736469.537369</v>
      </c>
      <c r="C85" s="246">
        <f>-B72+C82</f>
        <v>-92461211739.074738</v>
      </c>
      <c r="D85" s="246">
        <f>-B72+D82</f>
        <v>-84008162278.14946</v>
      </c>
    </row>
    <row r="86" spans="1:15">
      <c r="A86" s="182" t="s">
        <v>194</v>
      </c>
      <c r="B86" s="187">
        <f>-B73+B83</f>
        <v>-226905150820.5625</v>
      </c>
      <c r="C86" s="188">
        <f>-B73+C83</f>
        <v>-221306119641.12503</v>
      </c>
      <c r="D86" s="188">
        <f>-B73+D83</f>
        <v>-210108057282.25006</v>
      </c>
    </row>
    <row r="87" spans="1:15">
      <c r="F87" s="29" t="s">
        <v>297</v>
      </c>
      <c r="G87" s="29"/>
      <c r="H87" s="29"/>
    </row>
    <row r="88" spans="1:15">
      <c r="F88" s="29" t="s">
        <v>295</v>
      </c>
      <c r="G88" s="29"/>
      <c r="H88" s="29" t="s">
        <v>296</v>
      </c>
    </row>
    <row r="89" spans="1:15">
      <c r="F89" s="29" t="s">
        <v>272</v>
      </c>
      <c r="G89" s="29">
        <v>197051271.53130725</v>
      </c>
      <c r="H89" s="29"/>
    </row>
    <row r="90" spans="1:15">
      <c r="A90" s="194" t="s">
        <v>206</v>
      </c>
      <c r="B90" s="194"/>
      <c r="F90" s="29" t="s">
        <v>263</v>
      </c>
      <c r="G90" s="29">
        <v>261040993.15913039</v>
      </c>
      <c r="H90" s="29"/>
    </row>
    <row r="91" spans="1:15">
      <c r="A91" s="194"/>
      <c r="B91" s="194"/>
    </row>
    <row r="92" spans="1:15" ht="16" thickBot="1"/>
    <row r="93" spans="1:15" ht="16" thickBot="1">
      <c r="A93" s="28" t="s">
        <v>192</v>
      </c>
      <c r="B93" s="195" t="s">
        <v>195</v>
      </c>
      <c r="C93" s="196" t="s">
        <v>196</v>
      </c>
    </row>
    <row r="94" spans="1:15" ht="16" thickBot="1">
      <c r="B94" s="197" t="s">
        <v>197</v>
      </c>
      <c r="C94" s="198">
        <v>7.9500000000000001E-2</v>
      </c>
    </row>
    <row r="95" spans="1:15" ht="16" thickBot="1">
      <c r="B95" s="197" t="s">
        <v>198</v>
      </c>
      <c r="C95" s="198">
        <v>6.25E-2</v>
      </c>
    </row>
    <row r="96" spans="1:15" ht="16" thickBot="1">
      <c r="B96" s="197" t="s">
        <v>199</v>
      </c>
      <c r="C96" s="198">
        <v>0.129</v>
      </c>
    </row>
    <row r="97" spans="1:43" ht="16" thickBot="1">
      <c r="B97" s="197" t="s">
        <v>200</v>
      </c>
      <c r="C97" s="198">
        <v>0</v>
      </c>
    </row>
    <row r="99" spans="1:43">
      <c r="A99" s="28" t="s">
        <v>201</v>
      </c>
      <c r="B99" s="28"/>
    </row>
    <row r="102" spans="1:43">
      <c r="A102" s="28" t="s">
        <v>202</v>
      </c>
    </row>
    <row r="103" spans="1:43">
      <c r="A103" s="163" t="s">
        <v>195</v>
      </c>
      <c r="B103" s="4">
        <v>2009</v>
      </c>
      <c r="C103" s="4">
        <v>2010</v>
      </c>
      <c r="D103" s="4">
        <v>2011</v>
      </c>
      <c r="E103" s="4">
        <v>2012</v>
      </c>
      <c r="F103" s="4">
        <v>2013</v>
      </c>
      <c r="G103" s="4">
        <v>2014</v>
      </c>
      <c r="H103" s="4">
        <v>2015</v>
      </c>
      <c r="I103" s="4">
        <v>2016</v>
      </c>
      <c r="J103" s="4">
        <v>2017</v>
      </c>
      <c r="K103" s="4">
        <v>2018</v>
      </c>
      <c r="L103" s="4">
        <v>2019</v>
      </c>
      <c r="M103" s="4">
        <v>2020</v>
      </c>
      <c r="N103" s="4">
        <v>2021</v>
      </c>
      <c r="O103" s="4">
        <v>2022</v>
      </c>
      <c r="P103" s="4">
        <v>2023</v>
      </c>
      <c r="Q103" s="4">
        <v>2024</v>
      </c>
      <c r="R103" s="4">
        <v>2025</v>
      </c>
      <c r="S103" s="4">
        <v>2026</v>
      </c>
      <c r="T103" s="4">
        <v>2027</v>
      </c>
      <c r="U103" s="4">
        <v>2028</v>
      </c>
      <c r="V103" s="4">
        <v>2029</v>
      </c>
      <c r="W103" s="4">
        <v>2030</v>
      </c>
      <c r="X103" s="4">
        <v>2031</v>
      </c>
      <c r="Y103" s="4">
        <v>2032</v>
      </c>
      <c r="Z103" s="4">
        <v>2033</v>
      </c>
      <c r="AA103" s="4">
        <v>2034</v>
      </c>
      <c r="AB103" s="4">
        <v>2035</v>
      </c>
      <c r="AC103" s="4">
        <v>2036</v>
      </c>
      <c r="AD103" s="4">
        <v>2037</v>
      </c>
      <c r="AE103" s="4">
        <v>2038</v>
      </c>
      <c r="AF103" s="4">
        <v>2039</v>
      </c>
      <c r="AG103" s="4">
        <v>2040</v>
      </c>
      <c r="AH103" s="4">
        <v>2041</v>
      </c>
      <c r="AI103" s="4">
        <v>2042</v>
      </c>
      <c r="AJ103" s="4">
        <v>2043</v>
      </c>
      <c r="AK103" s="4">
        <v>2044</v>
      </c>
      <c r="AL103" s="4">
        <v>2045</v>
      </c>
      <c r="AM103" s="4">
        <v>2046</v>
      </c>
      <c r="AN103" s="4">
        <v>2047</v>
      </c>
      <c r="AO103" s="4">
        <v>2048</v>
      </c>
      <c r="AP103" s="4">
        <v>2049</v>
      </c>
      <c r="AQ103" s="4">
        <v>2050</v>
      </c>
    </row>
    <row r="104" spans="1:43">
      <c r="A104" s="136" t="s">
        <v>27</v>
      </c>
      <c r="B104" s="199">
        <v>20.486442760980033</v>
      </c>
      <c r="C104" s="199">
        <v>20.418080274383609</v>
      </c>
      <c r="D104" s="199">
        <v>20.349390601108102</v>
      </c>
      <c r="E104" s="199">
        <v>20.280368317518469</v>
      </c>
      <c r="F104" s="199">
        <v>20.211007937029407</v>
      </c>
      <c r="G104" s="199">
        <v>20.141303909466124</v>
      </c>
      <c r="H104" s="199">
        <v>20.071250620419217</v>
      </c>
      <c r="I104" s="199">
        <v>19.673280042511703</v>
      </c>
      <c r="J104" s="199">
        <v>19.272905067343515</v>
      </c>
      <c r="K104" s="199">
        <v>18.870096892112617</v>
      </c>
      <c r="L104" s="199">
        <v>18.464826417222266</v>
      </c>
      <c r="M104" s="199">
        <v>18.005956243859735</v>
      </c>
      <c r="N104" s="199">
        <v>17.546829830599858</v>
      </c>
      <c r="O104" s="199">
        <v>17.087444127943186</v>
      </c>
      <c r="P104" s="199">
        <v>16.627796055061246</v>
      </c>
      <c r="Q104" s="199">
        <v>16.167882499498191</v>
      </c>
      <c r="R104" s="199">
        <v>15.707700316869644</v>
      </c>
      <c r="S104" s="199">
        <v>15.247246330558866</v>
      </c>
      <c r="T104" s="199">
        <v>14.786517331410144</v>
      </c>
      <c r="U104" s="199">
        <v>14.325510077419381</v>
      </c>
      <c r="V104" s="199">
        <v>13.864221293421902</v>
      </c>
      <c r="W104" s="199">
        <v>13.402647670777377</v>
      </c>
      <c r="X104" s="199">
        <v>12.940785867051954</v>
      </c>
      <c r="Y104" s="199">
        <v>12.478632505697437</v>
      </c>
      <c r="Z104" s="199">
        <v>12.016184175727593</v>
      </c>
      <c r="AA104" s="199">
        <v>11.553437431391515</v>
      </c>
      <c r="AB104" s="199">
        <v>11.090388791844012</v>
      </c>
      <c r="AC104" s="199">
        <v>10.627034740813031</v>
      </c>
      <c r="AD104" s="199">
        <v>10.163371726264037</v>
      </c>
      <c r="AE104" s="199">
        <v>9.6993961600613776</v>
      </c>
      <c r="AF104" s="199">
        <v>9.235104417626566</v>
      </c>
      <c r="AG104" s="199">
        <v>8.7704928375934514</v>
      </c>
      <c r="AH104" s="199">
        <v>8.3055577214603247</v>
      </c>
      <c r="AI104" s="199">
        <v>7.8402953332388101</v>
      </c>
      <c r="AJ104" s="199">
        <v>7.3747018990996045</v>
      </c>
      <c r="AK104" s="199">
        <v>6.9087736070150276</v>
      </c>
      <c r="AL104" s="199">
        <v>6.4425066063983136</v>
      </c>
      <c r="AM104" s="199">
        <v>5.9758970077396576</v>
      </c>
      <c r="AN104" s="199">
        <v>5.5089408822389574</v>
      </c>
      <c r="AO104" s="199">
        <v>5.0416342614352532</v>
      </c>
      <c r="AP104" s="199">
        <v>4.573973136832806</v>
      </c>
      <c r="AQ104" s="199">
        <v>4.1059534595238008</v>
      </c>
    </row>
    <row r="105" spans="1:43">
      <c r="A105" s="136" t="s">
        <v>28</v>
      </c>
      <c r="B105" s="199">
        <v>13.90699900668489</v>
      </c>
      <c r="C105" s="199">
        <v>14.138631988838167</v>
      </c>
      <c r="D105" s="199">
        <v>14.371732353673389</v>
      </c>
      <c r="E105" s="199">
        <v>14.606315426175136</v>
      </c>
      <c r="F105" s="199">
        <v>14.842396678662496</v>
      </c>
      <c r="G105" s="199">
        <v>15.079991732137005</v>
      </c>
      <c r="H105" s="199">
        <v>15.31911635764264</v>
      </c>
      <c r="I105" s="199">
        <v>15.559786477637701</v>
      </c>
      <c r="J105" s="199">
        <v>15.802018167378943</v>
      </c>
      <c r="K105" s="199">
        <v>16.045827656317915</v>
      </c>
      <c r="L105" s="199">
        <v>16.291231329509632</v>
      </c>
      <c r="M105" s="199">
        <v>16.4914365332234</v>
      </c>
      <c r="N105" s="199">
        <v>16.691807125846747</v>
      </c>
      <c r="O105" s="199">
        <v>16.892344820839313</v>
      </c>
      <c r="P105" s="199">
        <v>17.093051348059475</v>
      </c>
      <c r="Q105" s="199">
        <v>17.293928453914003</v>
      </c>
      <c r="R105" s="199">
        <v>17.494977901508936</v>
      </c>
      <c r="S105" s="199">
        <v>17.69620147080186</v>
      </c>
      <c r="T105" s="199">
        <v>17.897600958755511</v>
      </c>
      <c r="U105" s="199">
        <v>18.099178179492711</v>
      </c>
      <c r="V105" s="199">
        <v>18.300934964452711</v>
      </c>
      <c r="W105" s="199">
        <v>18.502873162548859</v>
      </c>
      <c r="X105" s="199">
        <v>18.70499464032774</v>
      </c>
      <c r="Y105" s="199">
        <v>18.907301282129644</v>
      </c>
      <c r="Z105" s="199">
        <v>19.109794990250474</v>
      </c>
      <c r="AA105" s="199">
        <v>19.312477685105097</v>
      </c>
      <c r="AB105" s="199">
        <v>19.515351305392119</v>
      </c>
      <c r="AC105" s="199">
        <v>19.718417808260146</v>
      </c>
      <c r="AD105" s="199">
        <v>19.921679169475421</v>
      </c>
      <c r="AE105" s="199">
        <v>20.125137383591067</v>
      </c>
      <c r="AF105" s="199">
        <v>20.32879446411771</v>
      </c>
      <c r="AG105" s="199">
        <v>20.532652443695639</v>
      </c>
      <c r="AH105" s="199">
        <v>20.736713374268543</v>
      </c>
      <c r="AI105" s="199">
        <v>20.940979327258695</v>
      </c>
      <c r="AJ105" s="199">
        <v>21.145452393743678</v>
      </c>
      <c r="AK105" s="199">
        <v>21.350134684634753</v>
      </c>
      <c r="AL105" s="199">
        <v>21.555028330856711</v>
      </c>
      <c r="AM105" s="199">
        <v>21.760135483529339</v>
      </c>
      <c r="AN105" s="199">
        <v>21.965458314150478</v>
      </c>
      <c r="AO105" s="199">
        <v>22.170999014780708</v>
      </c>
      <c r="AP105" s="199">
        <v>22.376759798229642</v>
      </c>
      <c r="AQ105" s="199">
        <v>22.582742898243811</v>
      </c>
    </row>
    <row r="106" spans="1:43">
      <c r="A106" s="136" t="s">
        <v>29</v>
      </c>
      <c r="B106" s="199">
        <v>2.0159636159180812</v>
      </c>
      <c r="C106" s="199">
        <v>1.8956825012967369</v>
      </c>
      <c r="D106" s="199">
        <v>1.7746791881052029</v>
      </c>
      <c r="E106" s="199">
        <v>1.6529453801112226</v>
      </c>
      <c r="F106" s="199">
        <v>1.5304726972627269</v>
      </c>
      <c r="G106" s="199">
        <v>1.4072526748971959</v>
      </c>
      <c r="H106" s="199">
        <v>1.2832767629438853</v>
      </c>
      <c r="I106" s="199">
        <v>1.1585363251188354</v>
      </c>
      <c r="J106" s="199">
        <v>1.0330226381126166</v>
      </c>
      <c r="K106" s="199">
        <v>0.90672689077073931</v>
      </c>
      <c r="L106" s="199">
        <v>0.77964018326666173</v>
      </c>
      <c r="M106" s="199">
        <v>0.64990882889550283</v>
      </c>
      <c r="N106" s="199">
        <v>0.52009525611206964</v>
      </c>
      <c r="O106" s="199">
        <v>0.39019853291640355</v>
      </c>
      <c r="P106" s="199">
        <v>0.26021771795333165</v>
      </c>
      <c r="Q106" s="199">
        <v>0.13015186042456459</v>
      </c>
      <c r="R106" s="199">
        <v>3.1760527894998448E-16</v>
      </c>
      <c r="S106" s="199">
        <v>0</v>
      </c>
      <c r="T106" s="199">
        <v>0</v>
      </c>
      <c r="U106" s="199">
        <v>0</v>
      </c>
      <c r="V106" s="199">
        <v>0</v>
      </c>
      <c r="W106" s="199">
        <v>0</v>
      </c>
      <c r="X106" s="199">
        <v>0</v>
      </c>
      <c r="Y106" s="199">
        <v>0</v>
      </c>
      <c r="Z106" s="199">
        <v>0</v>
      </c>
      <c r="AA106" s="199">
        <v>0</v>
      </c>
      <c r="AB106" s="199">
        <v>0</v>
      </c>
      <c r="AC106" s="199">
        <v>0</v>
      </c>
      <c r="AD106" s="199">
        <v>0</v>
      </c>
      <c r="AE106" s="199">
        <v>0</v>
      </c>
      <c r="AF106" s="199">
        <v>0</v>
      </c>
      <c r="AG106" s="199">
        <v>0</v>
      </c>
      <c r="AH106" s="199">
        <v>0</v>
      </c>
      <c r="AI106" s="199">
        <v>0</v>
      </c>
      <c r="AJ106" s="199">
        <v>0</v>
      </c>
      <c r="AK106" s="199">
        <v>0</v>
      </c>
      <c r="AL106" s="199">
        <v>0</v>
      </c>
      <c r="AM106" s="199">
        <v>0</v>
      </c>
      <c r="AN106" s="199">
        <v>0</v>
      </c>
      <c r="AO106" s="199">
        <v>0</v>
      </c>
      <c r="AP106" s="199">
        <v>0</v>
      </c>
      <c r="AQ106" s="199">
        <v>0</v>
      </c>
    </row>
    <row r="107" spans="1:43">
      <c r="A107" s="136" t="s">
        <v>30</v>
      </c>
      <c r="B107" s="199">
        <v>0</v>
      </c>
      <c r="C107" s="199">
        <v>0</v>
      </c>
      <c r="D107" s="199">
        <v>0</v>
      </c>
      <c r="E107" s="199">
        <v>0</v>
      </c>
      <c r="F107" s="199">
        <v>0</v>
      </c>
      <c r="G107" s="199">
        <v>0</v>
      </c>
      <c r="H107" s="199">
        <v>0</v>
      </c>
      <c r="I107" s="199">
        <v>0</v>
      </c>
      <c r="J107" s="199">
        <v>0</v>
      </c>
      <c r="K107" s="199">
        <v>0</v>
      </c>
      <c r="L107" s="199">
        <v>0</v>
      </c>
      <c r="M107" s="199">
        <v>0.47389186794273791</v>
      </c>
      <c r="N107" s="199">
        <v>0.94809033770925444</v>
      </c>
      <c r="O107" s="199">
        <v>1.4225988585700675</v>
      </c>
      <c r="P107" s="199">
        <v>1.8974209142883989</v>
      </c>
      <c r="Q107" s="199">
        <v>2.3725600234435467</v>
      </c>
      <c r="R107" s="199">
        <v>2.8480197397571616</v>
      </c>
      <c r="S107" s="199">
        <v>3.3238036524224621</v>
      </c>
      <c r="T107" s="199">
        <v>3.7999153864364144</v>
      </c>
      <c r="U107" s="199">
        <v>4.2763586029348932</v>
      </c>
      <c r="V107" s="199">
        <v>4.7531369995308612</v>
      </c>
      <c r="W107" s="199">
        <v>5.2302543106555826</v>
      </c>
      <c r="X107" s="199">
        <v>5.7077143079029158</v>
      </c>
      <c r="Y107" s="199">
        <v>6.1855208003766826</v>
      </c>
      <c r="Z107" s="199">
        <v>6.6636776350411644</v>
      </c>
      <c r="AA107" s="199">
        <v>7.1421886970747535</v>
      </c>
      <c r="AB107" s="199">
        <v>7.6210579102267682</v>
      </c>
      <c r="AC107" s="199">
        <v>8.1002892371774813</v>
      </c>
      <c r="AD107" s="199">
        <v>8.5798866799013638</v>
      </c>
      <c r="AE107" s="199">
        <v>9.059854280033603</v>
      </c>
      <c r="AF107" s="199">
        <v>9.5401961192399138</v>
      </c>
      <c r="AG107" s="199">
        <v>10.020916319589615</v>
      </c>
      <c r="AH107" s="199">
        <v>10.502019043932147</v>
      </c>
      <c r="AI107" s="199">
        <v>10.983508496276867</v>
      </c>
      <c r="AJ107" s="199">
        <v>11.465388922176288</v>
      </c>
      <c r="AK107" s="199">
        <v>11.947664609112776</v>
      </c>
      <c r="AL107" s="199">
        <v>12.430339886888657</v>
      </c>
      <c r="AM107" s="199">
        <v>12.91341912801987</v>
      </c>
      <c r="AN107" s="199">
        <v>13.396906748133095</v>
      </c>
      <c r="AO107" s="199">
        <v>13.880807206366484</v>
      </c>
      <c r="AP107" s="199">
        <v>14.365125005773949</v>
      </c>
      <c r="AQ107" s="199">
        <v>14.849864693733039</v>
      </c>
    </row>
    <row r="109" spans="1:43">
      <c r="A109" s="1" t="s">
        <v>203</v>
      </c>
      <c r="B109" s="116">
        <f>((B104*$C$94)+(B105*$C$95)+(B106*$C$96)+(B107*$C$97))*1000000000</f>
        <v>2757918943.8691511</v>
      </c>
      <c r="C109" s="116">
        <f t="shared" ref="C109:AQ109" si="10">((C104*$C$94)+(C105*$C$95)+(C106*$C$96)+(C107*$C$97))*1000000000</f>
        <v>2751444923.7831616</v>
      </c>
      <c r="D109" s="116">
        <f t="shared" si="10"/>
        <v>2744943440.1582518</v>
      </c>
      <c r="E109" s="116">
        <f t="shared" si="10"/>
        <v>2738413949.4130116</v>
      </c>
      <c r="F109" s="116">
        <f t="shared" si="10"/>
        <v>2731855901.3571353</v>
      </c>
      <c r="G109" s="116">
        <f t="shared" si="10"/>
        <v>2725268739.122858</v>
      </c>
      <c r="H109" s="116">
        <f t="shared" si="10"/>
        <v>2718651899.0957541</v>
      </c>
      <c r="I109" s="116">
        <f t="shared" si="10"/>
        <v>2685963604.1723666</v>
      </c>
      <c r="J109" s="116">
        <f t="shared" si="10"/>
        <v>2653082008.6315212</v>
      </c>
      <c r="K109" s="116">
        <f t="shared" si="10"/>
        <v>2620004700.3522482</v>
      </c>
      <c r="L109" s="116">
        <f t="shared" si="10"/>
        <v>2586729241.9049215</v>
      </c>
      <c r="M109" s="116">
        <f t="shared" si="10"/>
        <v>2546026543.6408319</v>
      </c>
      <c r="N109" s="116">
        <f t="shared" si="10"/>
        <v>2505303204.9365673</v>
      </c>
      <c r="O109" s="116">
        <f t="shared" si="10"/>
        <v>2464558970.2201562</v>
      </c>
      <c r="P109" s="116">
        <f t="shared" si="10"/>
        <v>2423793581.2470665</v>
      </c>
      <c r="Q109" s="116">
        <f t="shared" si="10"/>
        <v>2383006777.0744996</v>
      </c>
      <c r="R109" s="116">
        <f t="shared" si="10"/>
        <v>2342198294.0354452</v>
      </c>
      <c r="S109" s="116">
        <f t="shared" si="10"/>
        <v>2318168675.204546</v>
      </c>
      <c r="T109" s="116">
        <f t="shared" si="10"/>
        <v>2294128187.7693262</v>
      </c>
      <c r="U109" s="116">
        <f t="shared" si="10"/>
        <v>2270076687.3731351</v>
      </c>
      <c r="V109" s="116">
        <f t="shared" si="10"/>
        <v>2246014028.1053357</v>
      </c>
      <c r="W109" s="116">
        <f t="shared" si="10"/>
        <v>2221940062.4861054</v>
      </c>
      <c r="X109" s="116">
        <f t="shared" si="10"/>
        <v>2197854641.4511142</v>
      </c>
      <c r="Y109" s="116">
        <f t="shared" si="10"/>
        <v>2173757614.3360491</v>
      </c>
      <c r="Z109" s="116">
        <f t="shared" si="10"/>
        <v>2149648828.8609986</v>
      </c>
      <c r="AA109" s="116">
        <f t="shared" si="10"/>
        <v>2125528131.1146944</v>
      </c>
      <c r="AB109" s="116">
        <f t="shared" si="10"/>
        <v>2101395365.5386066</v>
      </c>
      <c r="AC109" s="116">
        <f t="shared" si="10"/>
        <v>2077250374.9108951</v>
      </c>
      <c r="AD109" s="116">
        <f t="shared" si="10"/>
        <v>2053093000.3302047</v>
      </c>
      <c r="AE109" s="116">
        <f t="shared" si="10"/>
        <v>2028923081.1993213</v>
      </c>
      <c r="AF109" s="116">
        <f t="shared" si="10"/>
        <v>2004740455.2086689</v>
      </c>
      <c r="AG109" s="116">
        <f t="shared" si="10"/>
        <v>1980544958.3196568</v>
      </c>
      <c r="AH109" s="116">
        <f t="shared" si="10"/>
        <v>1956336424.7478797</v>
      </c>
      <c r="AI109" s="116">
        <f t="shared" si="10"/>
        <v>1932114686.9461539</v>
      </c>
      <c r="AJ109" s="116">
        <f t="shared" si="10"/>
        <v>1907879575.5873985</v>
      </c>
      <c r="AK109" s="116">
        <f t="shared" si="10"/>
        <v>1883630919.5473669</v>
      </c>
      <c r="AL109" s="116">
        <f t="shared" si="10"/>
        <v>1859368545.8872104</v>
      </c>
      <c r="AM109" s="116">
        <f t="shared" si="10"/>
        <v>1835092279.8358865</v>
      </c>
      <c r="AN109" s="116">
        <f t="shared" si="10"/>
        <v>1810801944.772402</v>
      </c>
      <c r="AO109" s="116">
        <f t="shared" si="10"/>
        <v>1786497362.2078967</v>
      </c>
      <c r="AP109" s="116">
        <f t="shared" si="10"/>
        <v>1762178351.7675607</v>
      </c>
      <c r="AQ109" s="116">
        <f t="shared" si="10"/>
        <v>1737844731.1723804</v>
      </c>
    </row>
    <row r="112" spans="1:43">
      <c r="A112" t="s">
        <v>204</v>
      </c>
    </row>
    <row r="113" spans="1:43">
      <c r="A113" s="163" t="s">
        <v>195</v>
      </c>
    </row>
    <row r="114" spans="1:43">
      <c r="A114" s="136" t="s">
        <v>27</v>
      </c>
      <c r="B114">
        <v>20.486442760980033</v>
      </c>
      <c r="C114">
        <v>16.540884996881264</v>
      </c>
      <c r="D114">
        <v>13.707729297133385</v>
      </c>
      <c r="E114">
        <v>11.674711215188662</v>
      </c>
      <c r="F114">
        <v>10.217229325790042</v>
      </c>
      <c r="G114">
        <v>9.1737256366456208</v>
      </c>
      <c r="H114">
        <v>8.42798262110073</v>
      </c>
      <c r="I114">
        <v>7.7670704989621386</v>
      </c>
      <c r="J114">
        <v>7.2708827582742606</v>
      </c>
      <c r="K114">
        <v>6.890843130899821</v>
      </c>
      <c r="L114">
        <v>6.5924504485871553</v>
      </c>
      <c r="M114">
        <v>6.3000965812140537</v>
      </c>
      <c r="N114">
        <v>6.0497589922825634</v>
      </c>
      <c r="O114">
        <v>5.8291143848709863</v>
      </c>
      <c r="P114">
        <v>5.6294219265706991</v>
      </c>
      <c r="Q114">
        <v>5.4444836167823976</v>
      </c>
      <c r="R114">
        <v>5.2699058185487813</v>
      </c>
      <c r="S114">
        <v>5.1025748498985708</v>
      </c>
      <c r="T114">
        <v>4.9402846873208635</v>
      </c>
      <c r="U114">
        <v>4.7814727348314383</v>
      </c>
      <c r="V114">
        <v>4.6250323469756323</v>
      </c>
      <c r="W114">
        <v>4.4701798520913263</v>
      </c>
      <c r="X114">
        <v>4.3163602635393303</v>
      </c>
      <c r="Y114">
        <v>4.1631804462873081</v>
      </c>
      <c r="Z114">
        <v>4.010361761564214</v>
      </c>
      <c r="AA114">
        <v>3.8577065257274619</v>
      </c>
      <c r="AB114">
        <v>3.7050742631447302</v>
      </c>
      <c r="AC114">
        <v>3.552364900399942</v>
      </c>
      <c r="AD114">
        <v>3.3995068782091824</v>
      </c>
      <c r="AE114">
        <v>3.2464487460191753</v>
      </c>
      <c r="AF114">
        <v>3.0931532219979934</v>
      </c>
      <c r="AG114">
        <v>2.9395929975190551</v>
      </c>
      <c r="AH114">
        <v>2.7857477754683031</v>
      </c>
      <c r="AI114">
        <v>2.6316021807696024</v>
      </c>
      <c r="AJ114">
        <v>2.4771442871833664</v>
      </c>
      <c r="AK114">
        <v>2.3223645792997893</v>
      </c>
      <c r="AL114">
        <v>2.1672552216751026</v>
      </c>
      <c r="AM114">
        <v>2.0118095446027109</v>
      </c>
      <c r="AN114">
        <v>1.8560216825805513</v>
      </c>
      <c r="AO114">
        <v>1.6998863203310619</v>
      </c>
      <c r="AP114">
        <v>1.5433985145190663</v>
      </c>
      <c r="AQ114">
        <v>1.3865535687041548</v>
      </c>
    </row>
    <row r="115" spans="1:43">
      <c r="A115" s="136" t="s">
        <v>28</v>
      </c>
      <c r="B115">
        <v>13.90699900668489</v>
      </c>
      <c r="C115">
        <v>11.453842995906175</v>
      </c>
      <c r="D115">
        <v>9.6810671384076166</v>
      </c>
      <c r="E115">
        <v>8.4083539237918341</v>
      </c>
      <c r="F115">
        <v>7.5032463043269804</v>
      </c>
      <c r="G115">
        <v>6.8684583369248289</v>
      </c>
      <c r="H115">
        <v>6.432546176344613</v>
      </c>
      <c r="I115">
        <v>6.1430507906896183</v>
      </c>
      <c r="J115">
        <v>5.9614583809584811</v>
      </c>
      <c r="K115">
        <v>5.8594972732417068</v>
      </c>
      <c r="L115">
        <v>5.8164172713852862</v>
      </c>
      <c r="M115">
        <v>5.7701819062067159</v>
      </c>
      <c r="N115">
        <v>5.7549660669151983</v>
      </c>
      <c r="O115">
        <v>5.7625593068264136</v>
      </c>
      <c r="P115">
        <v>5.7869363884503358</v>
      </c>
      <c r="Q115">
        <v>5.8236760528204048</v>
      </c>
      <c r="R115">
        <v>5.8695343034732668</v>
      </c>
      <c r="S115">
        <v>5.92213115772112</v>
      </c>
      <c r="T115">
        <v>5.979720712766837</v>
      </c>
      <c r="U115">
        <v>6.0410223803835459</v>
      </c>
      <c r="V115">
        <v>6.1050970263040343</v>
      </c>
      <c r="W115">
        <v>6.1712560718407543</v>
      </c>
      <c r="X115">
        <v>6.2389947893960214</v>
      </c>
      <c r="Y115">
        <v>6.3079433546813704</v>
      </c>
      <c r="Z115">
        <v>6.3778309303079075</v>
      </c>
      <c r="AA115">
        <v>6.448459312322842</v>
      </c>
      <c r="AB115">
        <v>6.5196835940513393</v>
      </c>
      <c r="AC115">
        <v>6.5913979790119219</v>
      </c>
      <c r="AD115">
        <v>6.6635253719095218</v>
      </c>
      <c r="AE115">
        <v>6.7360097416630733</v>
      </c>
      <c r="AF115">
        <v>6.8088105182660108</v>
      </c>
      <c r="AG115">
        <v>6.8818984818351252</v>
      </c>
      <c r="AH115">
        <v>6.9552527464387399</v>
      </c>
      <c r="AI115">
        <v>7.0288585471307758</v>
      </c>
      <c r="AJ115">
        <v>7.102705616272468</v>
      </c>
      <c r="AK115">
        <v>7.1767869921993483</v>
      </c>
      <c r="AL115">
        <v>7.2510981450929632</v>
      </c>
      <c r="AM115">
        <v>7.3256363355851901</v>
      </c>
      <c r="AN115">
        <v>7.4004001441223215</v>
      </c>
      <c r="AO115">
        <v>7.4753891256225531</v>
      </c>
      <c r="AP115">
        <v>7.5506035560698148</v>
      </c>
      <c r="AQ115">
        <v>7.6260442465706557</v>
      </c>
    </row>
    <row r="116" spans="1:43">
      <c r="A116" s="136" t="s">
        <v>29</v>
      </c>
      <c r="B116">
        <v>2.0159636159180812</v>
      </c>
      <c r="C116">
        <v>1.5357107927471962</v>
      </c>
      <c r="D116">
        <v>1.1954570226038066</v>
      </c>
      <c r="E116">
        <v>0.9515438607990756</v>
      </c>
      <c r="F116">
        <v>0.77369671881352287</v>
      </c>
      <c r="G116">
        <v>0.64095899644685539</v>
      </c>
      <c r="H116">
        <v>0.53885203571473161</v>
      </c>
      <c r="I116">
        <v>0.4573936472902298</v>
      </c>
      <c r="J116">
        <v>0.38971740181955317</v>
      </c>
      <c r="K116">
        <v>0.33111185398742216</v>
      </c>
      <c r="L116">
        <v>0.27835297011614507</v>
      </c>
      <c r="M116">
        <v>0.22739633127908221</v>
      </c>
      <c r="N116">
        <v>0.17931734580456302</v>
      </c>
      <c r="O116">
        <v>0.13311012835787667</v>
      </c>
      <c r="P116">
        <v>8.8097984981165889E-2</v>
      </c>
      <c r="Q116">
        <v>4.3828229936559999E-2</v>
      </c>
      <c r="R116">
        <v>1.0655601225997225E-16</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row>
    <row r="117" spans="1:43">
      <c r="A117" s="136" t="s">
        <v>30</v>
      </c>
      <c r="B117">
        <v>0</v>
      </c>
      <c r="C117">
        <v>0</v>
      </c>
      <c r="D117">
        <v>0</v>
      </c>
      <c r="E117">
        <v>0</v>
      </c>
      <c r="F117">
        <v>0</v>
      </c>
      <c r="G117">
        <v>0</v>
      </c>
      <c r="H117">
        <v>0</v>
      </c>
      <c r="I117">
        <v>0</v>
      </c>
      <c r="J117">
        <v>0</v>
      </c>
      <c r="K117">
        <v>0</v>
      </c>
      <c r="L117">
        <v>0</v>
      </c>
      <c r="M117">
        <v>0.16580982962842095</v>
      </c>
      <c r="N117">
        <v>0.3268805876290129</v>
      </c>
      <c r="O117">
        <v>0.48529735683706332</v>
      </c>
      <c r="P117">
        <v>0.642381158841414</v>
      </c>
      <c r="Q117">
        <v>0.79895213104574281</v>
      </c>
      <c r="R117">
        <v>0.95550561158650393</v>
      </c>
      <c r="S117">
        <v>1.1123291744070765</v>
      </c>
      <c r="T117">
        <v>1.2695798054386394</v>
      </c>
      <c r="U117">
        <v>1.4273343115736692</v>
      </c>
      <c r="V117">
        <v>1.5856218612773665</v>
      </c>
      <c r="W117">
        <v>1.7444446810150538</v>
      </c>
      <c r="X117">
        <v>1.9037909665898445</v>
      </c>
      <c r="Y117">
        <v>2.0636427296399784</v>
      </c>
      <c r="Z117">
        <v>2.2239803907917035</v>
      </c>
      <c r="AA117">
        <v>2.3847853167768212</v>
      </c>
      <c r="AB117">
        <v>2.5460410857626781</v>
      </c>
      <c r="AC117">
        <v>2.7077339889297507</v>
      </c>
      <c r="AD117">
        <v>2.8698530928674093</v>
      </c>
      <c r="AE117">
        <v>3.03239006647043</v>
      </c>
      <c r="AF117">
        <v>3.1953388971322116</v>
      </c>
      <c r="AG117">
        <v>3.3586955701651218</v>
      </c>
      <c r="AH117">
        <v>3.5224577530737817</v>
      </c>
      <c r="AI117">
        <v>3.6866245061923433</v>
      </c>
      <c r="AJ117">
        <v>3.8511960290045151</v>
      </c>
      <c r="AK117">
        <v>4.0161734443553918</v>
      </c>
      <c r="AL117">
        <v>4.1815586188613016</v>
      </c>
      <c r="AM117">
        <v>4.3473540159006347</v>
      </c>
      <c r="AN117">
        <v>4.5135625768303864</v>
      </c>
      <c r="AO117">
        <v>4.680187626013546</v>
      </c>
      <c r="AP117">
        <v>4.847232795543774</v>
      </c>
      <c r="AQ117">
        <v>5.0147019660221313</v>
      </c>
    </row>
    <row r="119" spans="1:43">
      <c r="A119" s="1" t="s">
        <v>203</v>
      </c>
      <c r="B119" s="116">
        <f>((B114*$C$94)+(B115*$C$95)+(B116*$C$96)+(B117*$C$97))*1000000000</f>
        <v>2757918943.8691511</v>
      </c>
      <c r="C119" s="116">
        <f t="shared" ref="C119:AQ119" si="11">((C114*$C$94)+(C115*$C$95)+(C116*$C$96)+(C117*$C$97))*1000000000</f>
        <v>2228972236.7605848</v>
      </c>
      <c r="D119" s="116">
        <f t="shared" si="11"/>
        <v>1849045131.1884713</v>
      </c>
      <c r="E119" s="116">
        <f t="shared" si="11"/>
        <v>1576410819.8875692</v>
      </c>
      <c r="F119" s="116">
        <f t="shared" si="11"/>
        <v>1381029502.1476891</v>
      </c>
      <c r="G119" s="116">
        <f t="shared" si="11"/>
        <v>1241273544.7127728</v>
      </c>
      <c r="H119" s="116">
        <f t="shared" si="11"/>
        <v>1141570667.0062466</v>
      </c>
      <c r="I119" s="116">
        <f t="shared" si="11"/>
        <v>1060426559.586031</v>
      </c>
      <c r="J119" s="116">
        <f t="shared" si="11"/>
        <v>1000899872.9274312</v>
      </c>
      <c r="K119" s="116">
        <f t="shared" si="11"/>
        <v>956754037.64851987</v>
      </c>
      <c r="L119" s="116">
        <f t="shared" si="11"/>
        <v>923533423.26924205</v>
      </c>
      <c r="M119" s="116">
        <f t="shared" si="11"/>
        <v>890828174.07943857</v>
      </c>
      <c r="N119" s="116">
        <f t="shared" si="11"/>
        <v>863773156.67745221</v>
      </c>
      <c r="O119" s="116">
        <f t="shared" si="11"/>
        <v>840745756.83206034</v>
      </c>
      <c r="P119" s="116">
        <f t="shared" si="11"/>
        <v>820587207.50308704</v>
      </c>
      <c r="Q119" s="116">
        <f t="shared" si="11"/>
        <v>802470042.49729216</v>
      </c>
      <c r="R119" s="116">
        <f t="shared" si="11"/>
        <v>785803406.54170716</v>
      </c>
      <c r="S119" s="116">
        <f t="shared" si="11"/>
        <v>775787897.92450631</v>
      </c>
      <c r="T119" s="116">
        <f t="shared" si="11"/>
        <v>766485177.18993592</v>
      </c>
      <c r="U119" s="116">
        <f t="shared" si="11"/>
        <v>757690981.19307101</v>
      </c>
      <c r="V119" s="116">
        <f t="shared" si="11"/>
        <v>749258635.72856486</v>
      </c>
      <c r="W119" s="116">
        <f t="shared" si="11"/>
        <v>741082802.73130763</v>
      </c>
      <c r="X119" s="116">
        <f t="shared" si="11"/>
        <v>733087815.2886281</v>
      </c>
      <c r="Y119" s="116">
        <f t="shared" si="11"/>
        <v>725219305.14742672</v>
      </c>
      <c r="Z119" s="116">
        <f t="shared" si="11"/>
        <v>717438193.18859923</v>
      </c>
      <c r="AA119" s="116">
        <f t="shared" si="11"/>
        <v>709716375.81551087</v>
      </c>
      <c r="AB119" s="116">
        <f t="shared" si="11"/>
        <v>702033628.54821467</v>
      </c>
      <c r="AC119" s="116">
        <f t="shared" si="11"/>
        <v>694375383.27004051</v>
      </c>
      <c r="AD119" s="116">
        <f t="shared" si="11"/>
        <v>686731132.56197512</v>
      </c>
      <c r="AE119" s="116">
        <f t="shared" si="11"/>
        <v>679093284.16246653</v>
      </c>
      <c r="AF119" s="116">
        <f t="shared" si="11"/>
        <v>671456338.54046619</v>
      </c>
      <c r="AG119" s="116">
        <f t="shared" si="11"/>
        <v>663816298.4174602</v>
      </c>
      <c r="AH119" s="116">
        <f t="shared" si="11"/>
        <v>656170244.80215132</v>
      </c>
      <c r="AI119" s="116">
        <f t="shared" si="11"/>
        <v>648516032.56685686</v>
      </c>
      <c r="AJ119" s="116">
        <f t="shared" si="11"/>
        <v>640852071.84810686</v>
      </c>
      <c r="AK119" s="116">
        <f t="shared" si="11"/>
        <v>633177171.06679249</v>
      </c>
      <c r="AL119" s="116">
        <f t="shared" si="11"/>
        <v>625490424.19148088</v>
      </c>
      <c r="AM119" s="116">
        <f t="shared" si="11"/>
        <v>617791129.76998985</v>
      </c>
      <c r="AN119" s="116">
        <f t="shared" si="11"/>
        <v>610078732.7727989</v>
      </c>
      <c r="AO119" s="116">
        <f t="shared" si="11"/>
        <v>602352782.817729</v>
      </c>
      <c r="AP119" s="116">
        <f t="shared" si="11"/>
        <v>594612904.15862918</v>
      </c>
      <c r="AQ119" s="116">
        <f t="shared" si="11"/>
        <v>586858774.12264633</v>
      </c>
    </row>
    <row r="122" spans="1:43">
      <c r="A122" t="s">
        <v>205</v>
      </c>
    </row>
    <row r="123" spans="1:43">
      <c r="A123" s="163" t="s">
        <v>195</v>
      </c>
    </row>
    <row r="124" spans="1:43">
      <c r="A124" s="136" t="s">
        <v>27</v>
      </c>
      <c r="B124">
        <v>20.486442760980033</v>
      </c>
      <c r="C124">
        <v>15.334860633959417</v>
      </c>
      <c r="D124">
        <v>11.626309848374181</v>
      </c>
      <c r="E124">
        <v>8.9599236267824534</v>
      </c>
      <c r="F124">
        <v>7.0462714733576171</v>
      </c>
      <c r="G124">
        <v>5.6763530673925819</v>
      </c>
      <c r="H124">
        <v>4.6992265417506998</v>
      </c>
      <c r="I124">
        <v>3.9402590473188086</v>
      </c>
      <c r="J124">
        <v>3.4015195424799947</v>
      </c>
      <c r="K124">
        <v>3.0190326222390573</v>
      </c>
      <c r="L124">
        <v>2.7471642245263577</v>
      </c>
      <c r="M124">
        <v>2.5022589898925949</v>
      </c>
      <c r="N124">
        <v>2.3144786381878988</v>
      </c>
      <c r="O124">
        <v>2.1672976577026692</v>
      </c>
      <c r="P124">
        <v>2.0489395186879658</v>
      </c>
      <c r="Q124">
        <v>1.9510137257190743</v>
      </c>
      <c r="R124">
        <v>1.8675435332253192</v>
      </c>
      <c r="S124">
        <v>1.7942724691441101</v>
      </c>
      <c r="T124">
        <v>1.7281698083809462</v>
      </c>
      <c r="U124">
        <v>1.6670779889794283</v>
      </c>
      <c r="V124">
        <v>1.6094612818306602</v>
      </c>
      <c r="W124">
        <v>1.5542266759219399</v>
      </c>
      <c r="X124">
        <v>1.5005962591577127</v>
      </c>
      <c r="Y124">
        <v>1.4480163124461418</v>
      </c>
      <c r="Z124">
        <v>1.3960925726442277</v>
      </c>
      <c r="AA124">
        <v>1.3445441442434851</v>
      </c>
      <c r="AB124">
        <v>1.2931706975705941</v>
      </c>
      <c r="AC124">
        <v>1.2418291307301386</v>
      </c>
      <c r="AD124">
        <v>1.1904169705839625</v>
      </c>
      <c r="AE124">
        <v>1.138860571154662</v>
      </c>
      <c r="AF124">
        <v>1.0871067262014107</v>
      </c>
      <c r="AG124">
        <v>1.035116710757698</v>
      </c>
      <c r="AH124">
        <v>0.98286205011352046</v>
      </c>
      <c r="AI124">
        <v>0.9303215168725012</v>
      </c>
      <c r="AJ124">
        <v>0.8774790007219303</v>
      </c>
      <c r="AK124">
        <v>0.82432199811612117</v>
      </c>
      <c r="AL124">
        <v>0.77084054209861175</v>
      </c>
      <c r="AM124">
        <v>0.71702644446776986</v>
      </c>
      <c r="AN124">
        <v>0.6628727594773568</v>
      </c>
      <c r="AO124">
        <v>0.608373404573748</v>
      </c>
      <c r="AP124">
        <v>0.5535228923801967</v>
      </c>
      <c r="AQ124">
        <v>0.49831614143680847</v>
      </c>
    </row>
    <row r="125" spans="1:43">
      <c r="A125" s="136" t="s">
        <v>28</v>
      </c>
      <c r="B125">
        <v>13.90699900668489</v>
      </c>
      <c r="C125">
        <v>10.618723611136309</v>
      </c>
      <c r="D125">
        <v>8.2110671851083374</v>
      </c>
      <c r="E125">
        <v>6.4531111387249807</v>
      </c>
      <c r="F125">
        <v>5.1745839019490765</v>
      </c>
      <c r="G125">
        <v>4.2499412009140176</v>
      </c>
      <c r="H125">
        <v>3.5866224554420927</v>
      </c>
      <c r="I125">
        <v>3.1163887928387037</v>
      </c>
      <c r="J125">
        <v>2.7889346945438023</v>
      </c>
      <c r="K125">
        <v>2.5671769160601272</v>
      </c>
      <c r="L125">
        <v>2.4237805907651984</v>
      </c>
      <c r="M125">
        <v>2.2917886038723219</v>
      </c>
      <c r="N125">
        <v>2.2016986201207231</v>
      </c>
      <c r="O125">
        <v>2.1425521037076067</v>
      </c>
      <c r="P125">
        <v>2.1062700243632899</v>
      </c>
      <c r="Q125">
        <v>2.0868961526802963</v>
      </c>
      <c r="R125">
        <v>2.0800392281990097</v>
      </c>
      <c r="S125">
        <v>2.0824617389337785</v>
      </c>
      <c r="T125">
        <v>2.0917767805721326</v>
      </c>
      <c r="U125">
        <v>2.1062245880660759</v>
      </c>
      <c r="V125">
        <v>2.1245077976765145</v>
      </c>
      <c r="W125">
        <v>2.1456700016919559</v>
      </c>
      <c r="X125">
        <v>2.1690062159443801</v>
      </c>
      <c r="Y125">
        <v>2.1939968717211134</v>
      </c>
      <c r="Z125">
        <v>2.2202591488680401</v>
      </c>
      <c r="AA125">
        <v>2.247511092394741</v>
      </c>
      <c r="AB125">
        <v>2.2755451530687951</v>
      </c>
      <c r="AC125">
        <v>2.3042086756490634</v>
      </c>
      <c r="AD125">
        <v>2.3333895093680703</v>
      </c>
      <c r="AE125">
        <v>2.3630053950799268</v>
      </c>
      <c r="AF125">
        <v>2.3929961371447046</v>
      </c>
      <c r="AG125">
        <v>2.4233178287938797</v>
      </c>
      <c r="AH125">
        <v>2.453938591864544</v>
      </c>
      <c r="AI125">
        <v>2.4848354334227722</v>
      </c>
      <c r="AJ125">
        <v>2.5159919262012123</v>
      </c>
      <c r="AK125">
        <v>2.5473964967409506</v>
      </c>
      <c r="AL125">
        <v>2.5790411618681159</v>
      </c>
      <c r="AM125">
        <v>2.6109205959681643</v>
      </c>
      <c r="AN125">
        <v>2.6430314423646788</v>
      </c>
      <c r="AO125">
        <v>2.675371804852722</v>
      </c>
      <c r="AP125">
        <v>2.7079408722084346</v>
      </c>
      <c r="AQ125">
        <v>2.7407386408655205</v>
      </c>
    </row>
    <row r="126" spans="1:43">
      <c r="A126" s="136" t="s">
        <v>29</v>
      </c>
      <c r="B126">
        <v>2.0159636159180812</v>
      </c>
      <c r="C126">
        <v>1.4237394785881081</v>
      </c>
      <c r="D126">
        <v>1.0139355289218672</v>
      </c>
      <c r="E126">
        <v>0.73027590688509003</v>
      </c>
      <c r="F126">
        <v>0.53357685777348129</v>
      </c>
      <c r="G126">
        <v>0.39660108767808411</v>
      </c>
      <c r="H126">
        <v>0.30045004862342123</v>
      </c>
      <c r="I126">
        <v>0.23203722139026528</v>
      </c>
      <c r="J126">
        <v>0.18232055204372138</v>
      </c>
      <c r="K126">
        <v>0.14506751493377096</v>
      </c>
      <c r="L126">
        <v>0.11599348789305029</v>
      </c>
      <c r="M126">
        <v>9.0316792270830351E-2</v>
      </c>
      <c r="N126">
        <v>6.8602099166371069E-2</v>
      </c>
      <c r="O126">
        <v>4.9491097679482704E-2</v>
      </c>
      <c r="P126">
        <v>3.2065005128270818E-2</v>
      </c>
      <c r="Q126">
        <v>1.5705709521582678E-2</v>
      </c>
      <c r="R126">
        <v>3.7761204559285421E-17</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row>
    <row r="127" spans="1:43">
      <c r="A127" s="136" t="s">
        <v>30</v>
      </c>
      <c r="B127">
        <v>0</v>
      </c>
      <c r="C127">
        <v>0</v>
      </c>
      <c r="D127">
        <v>0</v>
      </c>
      <c r="E127">
        <v>0</v>
      </c>
      <c r="F127">
        <v>0</v>
      </c>
      <c r="G127">
        <v>0</v>
      </c>
      <c r="H127">
        <v>0</v>
      </c>
      <c r="I127">
        <v>0</v>
      </c>
      <c r="J127">
        <v>0</v>
      </c>
      <c r="K127">
        <v>0</v>
      </c>
      <c r="L127">
        <v>0</v>
      </c>
      <c r="M127">
        <v>6.5855996245746937E-2</v>
      </c>
      <c r="N127">
        <v>0.12505591351172321</v>
      </c>
      <c r="O127">
        <v>0.18043629877843656</v>
      </c>
      <c r="P127">
        <v>0.23380733574051718</v>
      </c>
      <c r="Q127">
        <v>0.28630200466724059</v>
      </c>
      <c r="R127">
        <v>0.33861104682327658</v>
      </c>
      <c r="S127">
        <v>0.39114009553511742</v>
      </c>
      <c r="T127">
        <v>0.44411397884016568</v>
      </c>
      <c r="U127">
        <v>0.49764533768139385</v>
      </c>
      <c r="V127">
        <v>0.55177927458582443</v>
      </c>
      <c r="W127">
        <v>0.60652200752846674</v>
      </c>
      <c r="X127">
        <v>0.6618589339761064</v>
      </c>
      <c r="Y127">
        <v>0.71776575003959164</v>
      </c>
      <c r="Z127">
        <v>0.77421506833829035</v>
      </c>
      <c r="AA127">
        <v>0.83118016146795082</v>
      </c>
      <c r="AB127">
        <v>0.88863690524912498</v>
      </c>
      <c r="AC127">
        <v>0.9465646238488935</v>
      </c>
      <c r="AD127">
        <v>1.0049462899254118</v>
      </c>
      <c r="AE127">
        <v>1.0637683676044207</v>
      </c>
      <c r="AF127">
        <v>1.1230204772467229</v>
      </c>
      <c r="AG127">
        <v>1.1826949900751473</v>
      </c>
      <c r="AH127">
        <v>1.2427866151817573</v>
      </c>
      <c r="AI127">
        <v>1.3032920126769236</v>
      </c>
      <c r="AJ127">
        <v>1.3642094490013037</v>
      </c>
      <c r="AK127">
        <v>1.4255384998293932</v>
      </c>
      <c r="AL127">
        <v>1.487279799971515</v>
      </c>
      <c r="AM127">
        <v>1.5494348365264796</v>
      </c>
      <c r="AN127">
        <v>1.6120057801358354</v>
      </c>
      <c r="AO127">
        <v>1.6749953488226559</v>
      </c>
      <c r="AP127">
        <v>1.738406699105574</v>
      </c>
      <c r="AQ127">
        <v>1.8022433395769586</v>
      </c>
    </row>
    <row r="129" spans="1:43">
      <c r="A129" s="1" t="s">
        <v>203</v>
      </c>
      <c r="B129" s="116">
        <f>((B124*$C$94)+(B125*$C$95)+(B126*$C$96)+(B127*$C$97))*1000000000</f>
        <v>2757918943.8691511</v>
      </c>
      <c r="C129" s="116">
        <f t="shared" ref="C129:AQ129" si="12">((C124*$C$94)+(C125*$C$95)+(C126*$C$96)+(C127*$C$97))*1000000000</f>
        <v>2066454038.8336587</v>
      </c>
      <c r="D129" s="116">
        <f t="shared" si="12"/>
        <v>1568281015.2459393</v>
      </c>
      <c r="E129" s="116">
        <f t="shared" si="12"/>
        <v>1209838966.4876931</v>
      </c>
      <c r="F129" s="116">
        <f t="shared" si="12"/>
        <v>952421490.65652692</v>
      </c>
      <c r="G129" s="116">
        <f t="shared" si="12"/>
        <v>768052934.22530913</v>
      </c>
      <c r="H129" s="116">
        <f t="shared" si="12"/>
        <v>636510469.80673277</v>
      </c>
      <c r="I129" s="116">
        <f t="shared" si="12"/>
        <v>537957695.37360847</v>
      </c>
      <c r="J129" s="116">
        <f t="shared" si="12"/>
        <v>468248573.24978733</v>
      </c>
      <c r="K129" s="116">
        <f t="shared" si="12"/>
        <v>419175360.14821941</v>
      </c>
      <c r="L129" s="116">
        <f t="shared" si="12"/>
        <v>384849002.71087378</v>
      </c>
      <c r="M129" s="116">
        <f t="shared" si="12"/>
        <v>353817243.64141852</v>
      </c>
      <c r="N129" s="116">
        <f t="shared" si="12"/>
        <v>330456886.285945</v>
      </c>
      <c r="O129" s="116">
        <f t="shared" si="12"/>
        <v>312594021.8697409</v>
      </c>
      <c r="P129" s="116">
        <f t="shared" si="12"/>
        <v>298668953.91994584</v>
      </c>
      <c r="Q129" s="116">
        <f t="shared" si="12"/>
        <v>287562637.26546907</v>
      </c>
      <c r="R129" s="116">
        <f t="shared" si="12"/>
        <v>278472162.65385097</v>
      </c>
      <c r="S129" s="116">
        <f t="shared" si="12"/>
        <v>272798519.98031789</v>
      </c>
      <c r="T129" s="116">
        <f t="shared" si="12"/>
        <v>268125548.55204353</v>
      </c>
      <c r="U129" s="116">
        <f t="shared" si="12"/>
        <v>264171736.87799433</v>
      </c>
      <c r="V129" s="116">
        <f t="shared" si="12"/>
        <v>260733909.26031965</v>
      </c>
      <c r="W129" s="116">
        <f t="shared" si="12"/>
        <v>257665395.84154147</v>
      </c>
      <c r="X129" s="116">
        <f t="shared" si="12"/>
        <v>254860291.09956193</v>
      </c>
      <c r="Y129" s="116">
        <f t="shared" si="12"/>
        <v>252242101.32203785</v>
      </c>
      <c r="Z129" s="116">
        <f t="shared" si="12"/>
        <v>249755556.32946861</v>
      </c>
      <c r="AA129" s="116">
        <f t="shared" si="12"/>
        <v>247360702.74202839</v>
      </c>
      <c r="AB129" s="116">
        <f t="shared" si="12"/>
        <v>245028642.52366191</v>
      </c>
      <c r="AC129" s="116">
        <f t="shared" si="12"/>
        <v>242738458.1211125</v>
      </c>
      <c r="AD129" s="116">
        <f t="shared" si="12"/>
        <v>240474993.49692941</v>
      </c>
      <c r="AE129" s="116">
        <f t="shared" si="12"/>
        <v>238227252.59929106</v>
      </c>
      <c r="AF129" s="116">
        <f t="shared" si="12"/>
        <v>235987243.30455616</v>
      </c>
      <c r="AG129" s="116">
        <f t="shared" si="12"/>
        <v>233749142.80485448</v>
      </c>
      <c r="AH129" s="116">
        <f t="shared" si="12"/>
        <v>231508694.97555888</v>
      </c>
      <c r="AI129" s="116">
        <f t="shared" si="12"/>
        <v>229262775.18028709</v>
      </c>
      <c r="AJ129" s="116">
        <f t="shared" si="12"/>
        <v>227009075.94496921</v>
      </c>
      <c r="AK129" s="116">
        <f t="shared" si="12"/>
        <v>224745879.89654106</v>
      </c>
      <c r="AL129" s="116">
        <f t="shared" si="12"/>
        <v>222471895.71359688</v>
      </c>
      <c r="AM129" s="116">
        <f t="shared" si="12"/>
        <v>220186139.58319795</v>
      </c>
      <c r="AN129" s="116">
        <f t="shared" si="12"/>
        <v>217887849.52624229</v>
      </c>
      <c r="AO129" s="116">
        <f t="shared" si="12"/>
        <v>215576423.4669081</v>
      </c>
      <c r="AP129" s="116">
        <f t="shared" si="12"/>
        <v>213251374.45725277</v>
      </c>
      <c r="AQ129" s="116">
        <f t="shared" si="12"/>
        <v>210912298.29832131</v>
      </c>
    </row>
    <row r="131" spans="1:43">
      <c r="B131">
        <v>2009</v>
      </c>
      <c r="C131">
        <v>2010</v>
      </c>
      <c r="D131">
        <v>2011</v>
      </c>
      <c r="E131">
        <v>2012</v>
      </c>
      <c r="F131">
        <v>2013</v>
      </c>
      <c r="G131">
        <v>2014</v>
      </c>
      <c r="H131">
        <v>2015</v>
      </c>
      <c r="I131">
        <v>2016</v>
      </c>
      <c r="J131">
        <v>2017</v>
      </c>
      <c r="K131">
        <v>2018</v>
      </c>
      <c r="L131">
        <v>2019</v>
      </c>
      <c r="M131">
        <v>2020</v>
      </c>
      <c r="N131">
        <v>2021</v>
      </c>
      <c r="O131">
        <v>2022</v>
      </c>
      <c r="P131">
        <v>2023</v>
      </c>
      <c r="Q131">
        <v>2024</v>
      </c>
      <c r="R131">
        <v>2025</v>
      </c>
      <c r="S131">
        <v>2026</v>
      </c>
      <c r="T131">
        <v>2027</v>
      </c>
      <c r="U131">
        <v>2028</v>
      </c>
      <c r="V131">
        <v>2029</v>
      </c>
      <c r="W131">
        <v>2030</v>
      </c>
      <c r="X131">
        <v>2031</v>
      </c>
      <c r="Y131">
        <v>2032</v>
      </c>
      <c r="Z131">
        <v>2033</v>
      </c>
      <c r="AA131">
        <v>2034</v>
      </c>
      <c r="AB131">
        <v>2035</v>
      </c>
      <c r="AC131">
        <v>2036</v>
      </c>
      <c r="AD131">
        <v>2037</v>
      </c>
      <c r="AE131">
        <v>2038</v>
      </c>
      <c r="AF131">
        <v>2039</v>
      </c>
      <c r="AG131">
        <v>2040</v>
      </c>
      <c r="AH131">
        <v>2041</v>
      </c>
      <c r="AI131">
        <v>2042</v>
      </c>
      <c r="AJ131">
        <v>2043</v>
      </c>
      <c r="AK131">
        <v>2044</v>
      </c>
      <c r="AL131">
        <v>2045</v>
      </c>
      <c r="AM131">
        <v>2046</v>
      </c>
      <c r="AN131">
        <v>2047</v>
      </c>
      <c r="AO131">
        <v>2048</v>
      </c>
      <c r="AP131">
        <v>2049</v>
      </c>
      <c r="AQ131">
        <v>2050</v>
      </c>
    </row>
    <row r="132" spans="1:43">
      <c r="A132" s="28" t="s">
        <v>72</v>
      </c>
      <c r="B132">
        <v>2757918943.8691511</v>
      </c>
      <c r="C132">
        <v>2751444923.7831616</v>
      </c>
      <c r="D132">
        <v>2744943440.1582518</v>
      </c>
      <c r="E132">
        <v>2738413949.4130116</v>
      </c>
      <c r="F132">
        <v>2731855901.3571353</v>
      </c>
      <c r="G132">
        <v>2725268739.122858</v>
      </c>
      <c r="H132">
        <v>2718651899.0957541</v>
      </c>
      <c r="I132">
        <v>2685963604.1723666</v>
      </c>
      <c r="J132">
        <v>2653082008.6315212</v>
      </c>
      <c r="K132">
        <v>2620004700.3522482</v>
      </c>
      <c r="L132">
        <v>2586729241.9049215</v>
      </c>
      <c r="M132">
        <v>2546026543.6408319</v>
      </c>
      <c r="N132">
        <v>2505303204.9365673</v>
      </c>
      <c r="O132">
        <v>2464558970.2201562</v>
      </c>
      <c r="P132">
        <v>2423793581.2470665</v>
      </c>
      <c r="Q132">
        <v>2383006777.0744996</v>
      </c>
      <c r="R132">
        <v>2342198294.0354452</v>
      </c>
      <c r="S132">
        <v>2318168675.204546</v>
      </c>
      <c r="T132">
        <v>2294128187.7693262</v>
      </c>
      <c r="U132">
        <v>2270076687.3731351</v>
      </c>
      <c r="V132">
        <v>2246014028.1053357</v>
      </c>
      <c r="W132">
        <v>2221940062.4861054</v>
      </c>
      <c r="X132">
        <v>2197854641.4511142</v>
      </c>
      <c r="Y132">
        <v>2173757614.3360491</v>
      </c>
      <c r="Z132">
        <v>2149648828.8609986</v>
      </c>
      <c r="AA132">
        <v>2125528131.1146944</v>
      </c>
      <c r="AB132">
        <v>2101395365.5386066</v>
      </c>
      <c r="AC132">
        <v>2077250374.9108951</v>
      </c>
      <c r="AD132">
        <v>2053093000.3302047</v>
      </c>
      <c r="AE132">
        <v>2028923081.1993213</v>
      </c>
      <c r="AF132">
        <v>2004740455.2086689</v>
      </c>
      <c r="AG132">
        <v>1980544958.3196568</v>
      </c>
      <c r="AH132">
        <v>1956336424.7478797</v>
      </c>
      <c r="AI132">
        <v>1932114686.9461539</v>
      </c>
      <c r="AJ132">
        <v>1907879575.5873985</v>
      </c>
      <c r="AK132">
        <v>1883630919.5473669</v>
      </c>
      <c r="AL132">
        <v>1859368545.8872104</v>
      </c>
      <c r="AM132">
        <v>1835092279.8358865</v>
      </c>
      <c r="AN132">
        <v>1810801944.772402</v>
      </c>
      <c r="AO132">
        <v>1786497362.2078967</v>
      </c>
      <c r="AP132">
        <v>1762178351.7675607</v>
      </c>
      <c r="AQ132">
        <v>1737844731.1723804</v>
      </c>
    </row>
    <row r="133" spans="1:43">
      <c r="A133" s="194" t="s">
        <v>62</v>
      </c>
      <c r="B133">
        <v>2757918943.8691511</v>
      </c>
      <c r="C133">
        <v>1346341773.560298</v>
      </c>
      <c r="D133">
        <v>1336924943.1717496</v>
      </c>
      <c r="E133">
        <v>1327515412.5136166</v>
      </c>
      <c r="F133">
        <v>1318113324.9866061</v>
      </c>
      <c r="G133">
        <v>1308718825.7318318</v>
      </c>
      <c r="H133">
        <v>1299332061.6488426</v>
      </c>
      <c r="I133">
        <v>1277566795.7921438</v>
      </c>
      <c r="J133">
        <v>1255851911.4948449</v>
      </c>
      <c r="K133">
        <v>1234188037.4482429</v>
      </c>
      <c r="L133">
        <v>1212575808.9400413</v>
      </c>
      <c r="M133">
        <v>1183789241.2514493</v>
      </c>
      <c r="N133">
        <v>1155238071.2119236</v>
      </c>
      <c r="O133">
        <v>1126925213.5384791</v>
      </c>
      <c r="P133">
        <v>1098853613.427773</v>
      </c>
      <c r="Q133">
        <v>1071026246.8493401</v>
      </c>
      <c r="R133">
        <v>1043446120.8415198</v>
      </c>
      <c r="S133">
        <v>1023534286.4591801</v>
      </c>
      <c r="T133">
        <v>1003746405.0489897</v>
      </c>
      <c r="U133">
        <v>984084122.95257235</v>
      </c>
      <c r="V133">
        <v>964549104.23431885</v>
      </c>
      <c r="W133">
        <v>945143030.85462821</v>
      </c>
      <c r="X133">
        <v>925867602.8447367</v>
      </c>
      <c r="Y133">
        <v>906724538.48317683</v>
      </c>
      <c r="Z133">
        <v>887715574.47385585</v>
      </c>
      <c r="AA133">
        <v>868842466.12578368</v>
      </c>
      <c r="AB133">
        <v>850106987.53446174</v>
      </c>
      <c r="AC133">
        <v>831510931.76494241</v>
      </c>
      <c r="AD133">
        <v>813056111.03657997</v>
      </c>
      <c r="AE133">
        <v>794744356.90948653</v>
      </c>
      <c r="AF133">
        <v>776577520.47270238</v>
      </c>
      <c r="AG133">
        <v>758557472.53410983</v>
      </c>
      <c r="AH133">
        <v>740686103.81208706</v>
      </c>
      <c r="AI133">
        <v>722965325.12893629</v>
      </c>
      <c r="AJ133">
        <v>705397067.60608768</v>
      </c>
      <c r="AK133">
        <v>687983282.86110389</v>
      </c>
      <c r="AL133">
        <v>670725943.20649457</v>
      </c>
      <c r="AM133">
        <v>653627041.85036469</v>
      </c>
      <c r="AN133">
        <v>636688593.09890306</v>
      </c>
      <c r="AO133">
        <v>619912632.56073809</v>
      </c>
      <c r="AP133">
        <v>603301217.35316801</v>
      </c>
      <c r="AQ133">
        <v>586856426.31028903</v>
      </c>
    </row>
    <row r="134" spans="1:43">
      <c r="A134" s="55" t="s">
        <v>64</v>
      </c>
      <c r="B134" s="116">
        <v>2757918943.8691511</v>
      </c>
      <c r="C134" s="116">
        <v>887391874.03298116</v>
      </c>
      <c r="D134" s="116">
        <v>877022801.73674917</v>
      </c>
      <c r="E134" s="116">
        <v>866672561.47416568</v>
      </c>
      <c r="F134" s="116">
        <v>856341523.19409525</v>
      </c>
      <c r="G134" s="116">
        <v>846030061.33533525</v>
      </c>
      <c r="H134" s="116">
        <v>835738554.87315094</v>
      </c>
      <c r="I134" s="116">
        <v>817541086.22187185</v>
      </c>
      <c r="J134" s="116">
        <v>799473593.22282994</v>
      </c>
      <c r="K134" s="116">
        <v>781537697.79012144</v>
      </c>
      <c r="L134" s="116">
        <v>763735038.85542488</v>
      </c>
      <c r="M134" s="116">
        <v>738840645.8655473</v>
      </c>
      <c r="N134" s="116">
        <v>714265280.43853271</v>
      </c>
      <c r="O134" s="116">
        <v>690012892.80527818</v>
      </c>
      <c r="P134" s="116">
        <v>666087474.50484562</v>
      </c>
      <c r="Q134" s="116">
        <v>642493058.78188109</v>
      </c>
      <c r="R134" s="116">
        <v>619233720.98767567</v>
      </c>
      <c r="S134" s="116">
        <v>600666881.63907552</v>
      </c>
      <c r="T134" s="116">
        <v>582268032.13562298</v>
      </c>
      <c r="U134" s="116">
        <v>564039403.71606469</v>
      </c>
      <c r="V134" s="116">
        <v>545983251.63830078</v>
      </c>
      <c r="W134" s="116">
        <v>528101855.41416276</v>
      </c>
      <c r="X134" s="116">
        <v>510397519.04636675</v>
      </c>
      <c r="Y134" s="116">
        <v>492872571.26765251</v>
      </c>
      <c r="Z134" s="116">
        <v>475529365.78213209</v>
      </c>
      <c r="AA134" s="116">
        <v>458370281.5088743</v>
      </c>
      <c r="AB134" s="116">
        <v>441397722.82772762</v>
      </c>
      <c r="AC134" s="116">
        <v>424614119.82742149</v>
      </c>
      <c r="AD134" s="116">
        <v>408021928.55594957</v>
      </c>
      <c r="AE134" s="116">
        <v>391623631.27327162</v>
      </c>
      <c r="AF134" s="116">
        <v>375421736.7063337</v>
      </c>
      <c r="AG134" s="116">
        <v>359418780.30645216</v>
      </c>
      <c r="AH134" s="116">
        <v>343617324.50905794</v>
      </c>
      <c r="AI134" s="116">
        <v>328019958.99584299</v>
      </c>
      <c r="AJ134" s="116">
        <v>312629300.95931494</v>
      </c>
      <c r="AK134" s="116">
        <v>297447995.36979157</v>
      </c>
      <c r="AL134" s="116">
        <v>282478715.24484855</v>
      </c>
      <c r="AM134" s="116">
        <v>267724161.92125115</v>
      </c>
      <c r="AN134" s="116">
        <v>253187065.32938284</v>
      </c>
      <c r="AO134" s="116">
        <v>238870184.27020106</v>
      </c>
      <c r="AP134" s="116">
        <v>224776306.69473612</v>
      </c>
      <c r="AQ134" s="116">
        <v>210908249.98615992</v>
      </c>
    </row>
    <row r="137" spans="1:43">
      <c r="H137" s="125" t="s">
        <v>287</v>
      </c>
    </row>
    <row r="138" spans="1:43">
      <c r="B138" s="200" t="s">
        <v>286</v>
      </c>
      <c r="C138" s="200">
        <v>2010</v>
      </c>
      <c r="D138" s="200">
        <v>2020</v>
      </c>
      <c r="E138" s="200">
        <v>2030</v>
      </c>
      <c r="F138" s="200">
        <v>2040</v>
      </c>
      <c r="G138" s="240">
        <v>2050</v>
      </c>
      <c r="H138" s="256" t="s">
        <v>288</v>
      </c>
    </row>
    <row r="139" spans="1:43">
      <c r="B139" s="177" t="s">
        <v>72</v>
      </c>
      <c r="C139" s="186">
        <f>C109</f>
        <v>2751444923.7831616</v>
      </c>
      <c r="D139" s="186">
        <f>M109</f>
        <v>2546026543.6408319</v>
      </c>
      <c r="E139" s="186">
        <f>W109</f>
        <v>2221940062.4861054</v>
      </c>
      <c r="F139" s="186">
        <f>AG109</f>
        <v>1980544958.3196568</v>
      </c>
      <c r="G139" s="186">
        <f>AQ109</f>
        <v>1737844731.1723804</v>
      </c>
      <c r="H139" s="257">
        <f>(G139-C139)/C139</f>
        <v>-0.36838832711109065</v>
      </c>
    </row>
    <row r="140" spans="1:43">
      <c r="B140" s="208" t="s">
        <v>62</v>
      </c>
      <c r="C140" s="186">
        <f>C119</f>
        <v>2228972236.7605848</v>
      </c>
      <c r="D140" s="186">
        <f>M119</f>
        <v>890828174.07943857</v>
      </c>
      <c r="E140" s="186">
        <v>741082802.73130763</v>
      </c>
      <c r="F140" s="186">
        <f>AG119</f>
        <v>663816298.4174602</v>
      </c>
      <c r="G140" s="186">
        <f>AQ119</f>
        <v>586858774.12264633</v>
      </c>
      <c r="H140" s="258">
        <f>(G140-C139)/C139</f>
        <v>-0.78670887828794644</v>
      </c>
    </row>
    <row r="141" spans="1:43">
      <c r="B141" s="182" t="s">
        <v>64</v>
      </c>
      <c r="C141" s="186">
        <f>C129</f>
        <v>2066454038.8336587</v>
      </c>
      <c r="D141" s="186">
        <f>M129</f>
        <v>353817243.64141852</v>
      </c>
      <c r="E141" s="186">
        <f>W129</f>
        <v>257665395.84154147</v>
      </c>
      <c r="F141" s="186">
        <f>AG129</f>
        <v>233749142.80485448</v>
      </c>
      <c r="G141" s="186">
        <f>AQ129</f>
        <v>210912298.29832131</v>
      </c>
      <c r="H141" s="258">
        <f>(G141-C139)/C139</f>
        <v>-0.92334489544921639</v>
      </c>
    </row>
    <row r="143" spans="1:43">
      <c r="AO143" t="s">
        <v>287</v>
      </c>
    </row>
    <row r="144" spans="1:43">
      <c r="D144" t="s">
        <v>293</v>
      </c>
      <c r="E144" s="45">
        <f>D148*50*109*1000000000</f>
        <v>446900000000000</v>
      </c>
      <c r="AJ144">
        <v>2010</v>
      </c>
      <c r="AK144">
        <v>2020</v>
      </c>
      <c r="AL144">
        <v>2030</v>
      </c>
      <c r="AM144">
        <v>2040</v>
      </c>
      <c r="AN144">
        <v>2050</v>
      </c>
      <c r="AO144" t="s">
        <v>288</v>
      </c>
    </row>
    <row r="145" spans="1:43" ht="39" customHeight="1">
      <c r="A145" s="49" t="s">
        <v>207</v>
      </c>
      <c r="B145" s="49"/>
      <c r="I145" t="s">
        <v>208</v>
      </c>
      <c r="J145" t="s">
        <v>209</v>
      </c>
      <c r="K145" t="s">
        <v>211</v>
      </c>
      <c r="L145" t="s">
        <v>212</v>
      </c>
      <c r="AI145" t="s">
        <v>72</v>
      </c>
      <c r="AJ145">
        <v>2751444923.7831616</v>
      </c>
      <c r="AK145">
        <v>2546026543.6408319</v>
      </c>
      <c r="AL145">
        <v>2221940062.4861054</v>
      </c>
      <c r="AM145">
        <v>1980544958.3196568</v>
      </c>
      <c r="AN145">
        <v>1737844731.1723804</v>
      </c>
      <c r="AO145">
        <v>-0.36838832711109065</v>
      </c>
    </row>
    <row r="146" spans="1:43">
      <c r="A146" s="49"/>
      <c r="B146" s="49"/>
      <c r="E146" s="13" t="s">
        <v>224</v>
      </c>
      <c r="F146" s="13" t="s">
        <v>225</v>
      </c>
      <c r="J146" t="s">
        <v>210</v>
      </c>
      <c r="AI146" t="s">
        <v>62</v>
      </c>
      <c r="AJ146">
        <v>2751444923.7831616</v>
      </c>
      <c r="AK146">
        <v>890828174.07943857</v>
      </c>
      <c r="AL146">
        <v>741082802.73130763</v>
      </c>
      <c r="AM146">
        <v>663816298.4174602</v>
      </c>
      <c r="AN146">
        <v>586858774.12264633</v>
      </c>
      <c r="AO146">
        <v>-0.78670887828794644</v>
      </c>
    </row>
    <row r="147" spans="1:43">
      <c r="D147" s="13" t="s">
        <v>18</v>
      </c>
      <c r="E147" s="13" t="s">
        <v>226</v>
      </c>
      <c r="G147" t="s">
        <v>227</v>
      </c>
      <c r="I147" t="s">
        <v>213</v>
      </c>
      <c r="J147">
        <v>1666</v>
      </c>
      <c r="K147" t="s">
        <v>214</v>
      </c>
      <c r="L147" t="s">
        <v>214</v>
      </c>
      <c r="AI147" t="s">
        <v>64</v>
      </c>
      <c r="AJ147">
        <v>2751444923.7831616</v>
      </c>
      <c r="AK147">
        <v>353817243.64141852</v>
      </c>
      <c r="AL147">
        <v>257665395.84154147</v>
      </c>
      <c r="AM147">
        <v>233749142.80485448</v>
      </c>
      <c r="AN147">
        <v>210912298.29832131</v>
      </c>
      <c r="AO147">
        <v>-0.92334489544921639</v>
      </c>
    </row>
    <row r="148" spans="1:43">
      <c r="A148" t="s">
        <v>218</v>
      </c>
      <c r="D148" s="13">
        <v>82</v>
      </c>
      <c r="E148">
        <f>D148*109/1000000000</f>
        <v>8.9379999999999998E-6</v>
      </c>
      <c r="F148">
        <v>901179</v>
      </c>
      <c r="G148">
        <f>F148*E148</f>
        <v>8.0547379019999994</v>
      </c>
      <c r="I148" t="s">
        <v>62</v>
      </c>
      <c r="J148" t="s">
        <v>215</v>
      </c>
      <c r="K148">
        <v>403</v>
      </c>
      <c r="L148">
        <v>561</v>
      </c>
    </row>
    <row r="149" spans="1:43">
      <c r="A149" t="s">
        <v>219</v>
      </c>
      <c r="D149" s="13">
        <v>200</v>
      </c>
      <c r="E149">
        <f>D149*109/1000000000</f>
        <v>2.1800000000000001E-5</v>
      </c>
      <c r="F149">
        <v>901179</v>
      </c>
      <c r="G149">
        <f>F149*E149</f>
        <v>19.645702200000002</v>
      </c>
      <c r="I149" t="s">
        <v>64</v>
      </c>
      <c r="J149" t="s">
        <v>216</v>
      </c>
      <c r="K149">
        <v>983</v>
      </c>
      <c r="L149">
        <v>296</v>
      </c>
    </row>
    <row r="150" spans="1:43">
      <c r="H150" t="s">
        <v>230</v>
      </c>
    </row>
    <row r="151" spans="1:43">
      <c r="G151">
        <f>G148*H151</f>
        <v>402.73689509999997</v>
      </c>
      <c r="H151">
        <v>50</v>
      </c>
    </row>
    <row r="152" spans="1:43">
      <c r="A152" s="28" t="s">
        <v>220</v>
      </c>
      <c r="B152" s="28"/>
      <c r="C152" s="28" t="s">
        <v>228</v>
      </c>
      <c r="D152" s="28"/>
      <c r="G152">
        <f>G149*H151</f>
        <v>982.28511000000015</v>
      </c>
      <c r="I152" t="s">
        <v>217</v>
      </c>
    </row>
    <row r="153" spans="1:43">
      <c r="A153" s="28" t="s">
        <v>229</v>
      </c>
      <c r="B153" s="28"/>
      <c r="C153" s="28" t="s">
        <v>231</v>
      </c>
      <c r="D153" s="28"/>
    </row>
    <row r="154" spans="1:43">
      <c r="A154" s="136"/>
      <c r="B154" s="218"/>
      <c r="C154" s="214"/>
      <c r="D154" s="215"/>
      <c r="E154" s="209" t="s">
        <v>233</v>
      </c>
      <c r="F154" s="210"/>
    </row>
    <row r="155" spans="1:43">
      <c r="A155" s="144"/>
      <c r="B155" s="219" t="s">
        <v>221</v>
      </c>
      <c r="C155" s="216"/>
      <c r="D155" s="217" t="s">
        <v>221</v>
      </c>
      <c r="E155" s="3" t="s">
        <v>232</v>
      </c>
      <c r="F155" s="211"/>
    </row>
    <row r="156" spans="1:43">
      <c r="A156" s="205" t="s">
        <v>62</v>
      </c>
      <c r="B156" s="220">
        <f>SUM(C165:AQ165)</f>
        <v>963.94592331895694</v>
      </c>
      <c r="C156" s="98"/>
      <c r="D156" s="105">
        <v>402.73689509999997</v>
      </c>
      <c r="E156" s="212">
        <f>B156-D156</f>
        <v>561.20902821895697</v>
      </c>
      <c r="F156" s="105"/>
    </row>
    <row r="157" spans="1:43">
      <c r="A157" s="173" t="s">
        <v>64</v>
      </c>
      <c r="B157" s="221">
        <f>SUM(C166:AQ166)</f>
        <v>1278.8003057796557</v>
      </c>
      <c r="C157" s="100"/>
      <c r="D157" s="106">
        <v>982.28511000000015</v>
      </c>
      <c r="E157" s="213">
        <f>B157-D157</f>
        <v>296.51519577965553</v>
      </c>
      <c r="F157" s="106"/>
    </row>
    <row r="158" spans="1:43">
      <c r="B158" s="44"/>
    </row>
    <row r="159" spans="1:43">
      <c r="A159" t="s">
        <v>222</v>
      </c>
      <c r="G159" t="s">
        <v>223</v>
      </c>
    </row>
    <row r="160" spans="1:43">
      <c r="B160" s="4">
        <v>2009</v>
      </c>
      <c r="C160" s="4">
        <v>2010</v>
      </c>
      <c r="D160" s="4">
        <v>2011</v>
      </c>
      <c r="E160" s="4">
        <v>2012</v>
      </c>
      <c r="F160" s="4">
        <v>2013</v>
      </c>
      <c r="G160" s="4">
        <v>2014</v>
      </c>
      <c r="H160" s="4">
        <v>2015</v>
      </c>
      <c r="I160" s="4">
        <v>2016</v>
      </c>
      <c r="J160" s="4">
        <v>2017</v>
      </c>
      <c r="K160" s="4">
        <v>2018</v>
      </c>
      <c r="L160" s="4">
        <v>2019</v>
      </c>
      <c r="M160" s="4">
        <v>2020</v>
      </c>
      <c r="N160" s="4">
        <v>2021</v>
      </c>
      <c r="O160" s="4">
        <v>2022</v>
      </c>
      <c r="P160" s="4">
        <v>2023</v>
      </c>
      <c r="Q160" s="4">
        <v>2024</v>
      </c>
      <c r="R160" s="4">
        <v>2025</v>
      </c>
      <c r="S160" s="4">
        <v>2026</v>
      </c>
      <c r="T160" s="4">
        <v>2027</v>
      </c>
      <c r="U160" s="4">
        <v>2028</v>
      </c>
      <c r="V160" s="4">
        <v>2029</v>
      </c>
      <c r="W160" s="4">
        <v>2030</v>
      </c>
      <c r="X160" s="4">
        <v>2031</v>
      </c>
      <c r="Y160" s="4">
        <v>2032</v>
      </c>
      <c r="Z160" s="4">
        <v>2033</v>
      </c>
      <c r="AA160" s="4">
        <v>2034</v>
      </c>
      <c r="AB160" s="4">
        <v>2035</v>
      </c>
      <c r="AC160" s="4">
        <v>2036</v>
      </c>
      <c r="AD160" s="4">
        <v>2037</v>
      </c>
      <c r="AE160" s="4">
        <v>2038</v>
      </c>
      <c r="AF160" s="4">
        <v>2039</v>
      </c>
      <c r="AG160" s="4">
        <v>2040</v>
      </c>
      <c r="AH160" s="4">
        <v>2041</v>
      </c>
      <c r="AI160" s="4">
        <v>2042</v>
      </c>
      <c r="AJ160" s="4">
        <v>2043</v>
      </c>
      <c r="AK160" s="4">
        <v>2044</v>
      </c>
      <c r="AL160" s="4">
        <v>2045</v>
      </c>
      <c r="AM160" s="4">
        <v>2046</v>
      </c>
      <c r="AN160" s="4">
        <v>2047</v>
      </c>
      <c r="AO160" s="4">
        <v>2048</v>
      </c>
      <c r="AP160" s="4">
        <v>2049</v>
      </c>
      <c r="AQ160" s="4">
        <v>2050</v>
      </c>
    </row>
    <row r="161" spans="1:43">
      <c r="A161" s="50" t="s">
        <v>63</v>
      </c>
      <c r="B161" s="44">
        <v>39.374289373400003</v>
      </c>
      <c r="C161" s="44">
        <v>39.493385443682001</v>
      </c>
      <c r="D161" s="44">
        <v>39.613374734491117</v>
      </c>
      <c r="E161" s="44">
        <v>39.734263944981294</v>
      </c>
      <c r="F161" s="44">
        <v>39.856059824550165</v>
      </c>
      <c r="G161" s="44">
        <v>39.978769173215774</v>
      </c>
      <c r="H161" s="44">
        <v>40.102398841996397</v>
      </c>
      <c r="I161" s="44">
        <v>40.226955733292876</v>
      </c>
      <c r="J161" s="44">
        <v>40.35244680127407</v>
      </c>
      <c r="K161" s="44">
        <v>40.478879052265128</v>
      </c>
      <c r="L161" s="44">
        <v>40.606259545138613</v>
      </c>
      <c r="M161" s="44">
        <v>40.619301805968909</v>
      </c>
      <c r="N161" s="44">
        <v>40.632441883755419</v>
      </c>
      <c r="O161" s="44">
        <v>40.645680512125338</v>
      </c>
      <c r="P161" s="44">
        <v>40.659018430208022</v>
      </c>
      <c r="Q161" s="44">
        <v>40.67245638267633</v>
      </c>
      <c r="R161" s="44">
        <v>40.68599511978816</v>
      </c>
      <c r="S161" s="44">
        <v>40.699635397428317</v>
      </c>
      <c r="T161" s="44">
        <v>40.713377977150778</v>
      </c>
      <c r="U161" s="44">
        <v>40.727223626221154</v>
      </c>
      <c r="V161" s="44">
        <v>40.741173117659571</v>
      </c>
      <c r="W161" s="44">
        <v>40.755227230283758</v>
      </c>
      <c r="X161" s="44">
        <v>40.76938674875263</v>
      </c>
      <c r="Y161" s="44">
        <v>40.783652463610032</v>
      </c>
      <c r="Z161" s="44">
        <v>40.79802517132886</v>
      </c>
      <c r="AA161" s="44">
        <v>40.812505674355577</v>
      </c>
      <c r="AB161" s="44">
        <v>40.827094781154983</v>
      </c>
      <c r="AC161" s="44">
        <v>40.841793306255397</v>
      </c>
      <c r="AD161" s="44">
        <v>40.856602070294059</v>
      </c>
      <c r="AE161" s="44">
        <v>40.871521900063009</v>
      </c>
      <c r="AF161" s="44">
        <v>40.886553628555248</v>
      </c>
      <c r="AG161" s="44">
        <v>40.901698095011149</v>
      </c>
      <c r="AH161" s="44">
        <v>40.916956144965475</v>
      </c>
      <c r="AI161" s="44">
        <v>40.932328630294471</v>
      </c>
      <c r="AJ161" s="44">
        <v>40.947816409263424</v>
      </c>
      <c r="AK161" s="44">
        <v>40.963420346574651</v>
      </c>
      <c r="AL161" s="44">
        <v>40.97914131341571</v>
      </c>
      <c r="AM161" s="44">
        <v>40.994980187508084</v>
      </c>
      <c r="AN161" s="44">
        <v>41.010937853156143</v>
      </c>
      <c r="AO161" s="44">
        <v>41.027015201296557</v>
      </c>
      <c r="AP161" s="44">
        <v>41.043213129548043</v>
      </c>
      <c r="AQ161" s="44">
        <v>41.05953254226138</v>
      </c>
    </row>
    <row r="162" spans="1:43">
      <c r="A162" s="18" t="s">
        <v>62</v>
      </c>
      <c r="B162" s="24">
        <v>39.374289373400003</v>
      </c>
      <c r="C162" s="24">
        <v>19.324971451377554</v>
      </c>
      <c r="D162" s="24">
        <v>19.293697637244392</v>
      </c>
      <c r="E162" s="24">
        <v>19.262189269505232</v>
      </c>
      <c r="F162" s="24">
        <v>19.230444589008002</v>
      </c>
      <c r="G162" s="24">
        <v>19.198461823407069</v>
      </c>
      <c r="H162" s="24">
        <v>19.166239187064122</v>
      </c>
      <c r="I162" s="24">
        <v>19.1337748809486</v>
      </c>
      <c r="J162" s="24">
        <v>19.101067092537217</v>
      </c>
      <c r="K162" s="24">
        <v>19.068113995712746</v>
      </c>
      <c r="L162" s="24">
        <v>19.034913750662096</v>
      </c>
      <c r="M162" s="24">
        <v>18.886170918033798</v>
      </c>
      <c r="N162" s="24">
        <v>18.736312514160808</v>
      </c>
      <c r="O162" s="24">
        <v>18.585330172258757</v>
      </c>
      <c r="P162" s="24">
        <v>18.43321546279245</v>
      </c>
      <c r="Q162" s="24">
        <v>18.279959893005145</v>
      </c>
      <c r="R162" s="24">
        <v>18.125554906444439</v>
      </c>
      <c r="S162" s="24">
        <v>17.969991882484518</v>
      </c>
      <c r="T162" s="24">
        <v>17.813262135844898</v>
      </c>
      <c r="U162" s="24">
        <v>17.65535691610549</v>
      </c>
      <c r="V162" s="24">
        <v>17.496267407218024</v>
      </c>
      <c r="W162" s="24">
        <v>17.335984727013916</v>
      </c>
      <c r="X162" s="24">
        <v>17.174499926708261</v>
      </c>
      <c r="Y162" s="24">
        <v>17.01180399040032</v>
      </c>
      <c r="Z162" s="24">
        <v>16.847887834570077</v>
      </c>
      <c r="AA162" s="24">
        <v>16.6827423075711</v>
      </c>
      <c r="AB162" s="24">
        <v>16.516358189119632</v>
      </c>
      <c r="AC162" s="24">
        <v>16.348726189779779</v>
      </c>
      <c r="AD162" s="24">
        <v>16.179836950444869</v>
      </c>
      <c r="AE162" s="24">
        <v>16.009681041814961</v>
      </c>
      <c r="AF162" s="24">
        <v>15.838248963870315</v>
      </c>
      <c r="AG162" s="24">
        <v>15.665531145341101</v>
      </c>
      <c r="AH162" s="24">
        <v>15.491517943172905</v>
      </c>
      <c r="AI162" s="24">
        <v>15.316199641988451</v>
      </c>
      <c r="AJ162" s="24">
        <v>15.139566453545111</v>
      </c>
      <c r="AK162" s="24">
        <v>14.961608516188452</v>
      </c>
      <c r="AL162" s="24">
        <v>14.782315894301609</v>
      </c>
      <c r="AM162" s="24">
        <v>14.601678577750624</v>
      </c>
      <c r="AN162" s="24">
        <v>14.419686481325499</v>
      </c>
      <c r="AO162" s="24">
        <v>14.236329444177191</v>
      </c>
      <c r="AP162" s="24">
        <v>14.051597229250268</v>
      </c>
      <c r="AQ162" s="24">
        <v>13.865479522711395</v>
      </c>
    </row>
    <row r="163" spans="1:43">
      <c r="A163" s="49" t="s">
        <v>64</v>
      </c>
      <c r="B163" s="24">
        <v>39.374289373400003</v>
      </c>
      <c r="C163" s="24">
        <v>12.737347209039674</v>
      </c>
      <c r="D163" s="24">
        <v>12.65666621308897</v>
      </c>
      <c r="E163" s="24">
        <v>12.575380109668636</v>
      </c>
      <c r="F163" s="24">
        <v>12.493484360472646</v>
      </c>
      <c r="G163" s="24">
        <v>12.410974393157694</v>
      </c>
      <c r="H163" s="24">
        <v>12.327845601087878</v>
      </c>
      <c r="I163" s="24">
        <v>12.244093343077534</v>
      </c>
      <c r="J163" s="24">
        <v>12.159712943132121</v>
      </c>
      <c r="K163" s="24">
        <v>12.074699690187108</v>
      </c>
      <c r="L163" s="24">
        <v>11.989048837845013</v>
      </c>
      <c r="M163" s="24">
        <v>11.787462018370595</v>
      </c>
      <c r="N163" s="24">
        <v>11.58436329775013</v>
      </c>
      <c r="O163" s="24">
        <v>11.379741336725006</v>
      </c>
      <c r="P163" s="24">
        <v>11.173584710992193</v>
      </c>
      <c r="Q163" s="24">
        <v>10.965881910566385</v>
      </c>
      <c r="R163" s="24">
        <v>10.75662133913738</v>
      </c>
      <c r="S163" s="24">
        <v>10.545791313422654</v>
      </c>
      <c r="T163" s="24">
        <v>10.333380062515076</v>
      </c>
      <c r="U163" s="24">
        <v>10.119375727225687</v>
      </c>
      <c r="V163" s="24">
        <v>9.9037663594216347</v>
      </c>
      <c r="W163" s="24">
        <v>9.686539921359044</v>
      </c>
      <c r="X163" s="24">
        <v>9.4676842850109839</v>
      </c>
      <c r="Y163" s="24">
        <v>9.2471872313903241</v>
      </c>
      <c r="Z163" s="24">
        <v>9.0250364498674909</v>
      </c>
      <c r="AA163" s="24">
        <v>8.8012195374832469</v>
      </c>
      <c r="AB163" s="24">
        <v>8.5757239982561178</v>
      </c>
      <c r="AC163" s="24">
        <v>8.3485372424847952</v>
      </c>
      <c r="AD163" s="24">
        <v>8.119646586045171</v>
      </c>
      <c r="AE163" s="24">
        <v>7.8890392496822646</v>
      </c>
      <c r="AF163" s="24">
        <v>7.6567023582966227</v>
      </c>
      <c r="AG163" s="24">
        <v>7.4226229402256036</v>
      </c>
      <c r="AH163" s="24">
        <v>7.1867879265190435</v>
      </c>
      <c r="AI163" s="24">
        <v>6.9491841502096854</v>
      </c>
      <c r="AJ163" s="24">
        <v>6.7097983455780046</v>
      </c>
      <c r="AK163" s="24">
        <v>6.4686171474115914</v>
      </c>
      <c r="AL163" s="24">
        <v>6.2256270902589268</v>
      </c>
      <c r="AM163" s="24">
        <v>5.9808146076776199</v>
      </c>
      <c r="AN163" s="24">
        <v>5.7341660314769474</v>
      </c>
      <c r="AO163" s="24">
        <v>5.4856675909547716</v>
      </c>
      <c r="AP163" s="24">
        <v>5.2353054121286817</v>
      </c>
      <c r="AQ163" s="24">
        <v>4.9830655169613935</v>
      </c>
    </row>
    <row r="165" spans="1:43">
      <c r="A165" s="194" t="s">
        <v>62</v>
      </c>
      <c r="B165" s="25">
        <f>B161-B162</f>
        <v>0</v>
      </c>
      <c r="C165" s="25">
        <f t="shared" ref="C165:AQ165" si="13">C161-C162</f>
        <v>20.168413992304448</v>
      </c>
      <c r="D165" s="25">
        <f t="shared" si="13"/>
        <v>20.319677097246725</v>
      </c>
      <c r="E165" s="25">
        <f t="shared" si="13"/>
        <v>20.472074675476062</v>
      </c>
      <c r="F165" s="25">
        <f t="shared" si="13"/>
        <v>20.625615235542163</v>
      </c>
      <c r="G165" s="25">
        <f t="shared" si="13"/>
        <v>20.780307349808705</v>
      </c>
      <c r="H165" s="25">
        <f t="shared" si="13"/>
        <v>20.936159654932275</v>
      </c>
      <c r="I165" s="25">
        <f t="shared" si="13"/>
        <v>21.093180852344275</v>
      </c>
      <c r="J165" s="25">
        <f t="shared" si="13"/>
        <v>21.251379708736852</v>
      </c>
      <c r="K165" s="25">
        <f t="shared" si="13"/>
        <v>21.410765056552382</v>
      </c>
      <c r="L165" s="25">
        <f t="shared" si="13"/>
        <v>21.571345794476517</v>
      </c>
      <c r="M165" s="25">
        <f t="shared" si="13"/>
        <v>21.733130887935111</v>
      </c>
      <c r="N165" s="25">
        <f t="shared" si="13"/>
        <v>21.896129369594611</v>
      </c>
      <c r="O165" s="25">
        <f t="shared" si="13"/>
        <v>22.060350339866581</v>
      </c>
      <c r="P165" s="25">
        <f t="shared" si="13"/>
        <v>22.225802967415571</v>
      </c>
      <c r="Q165" s="25">
        <f t="shared" si="13"/>
        <v>22.392496489671185</v>
      </c>
      <c r="R165" s="25">
        <f t="shared" si="13"/>
        <v>22.560440213343721</v>
      </c>
      <c r="S165" s="25">
        <f t="shared" si="13"/>
        <v>22.729643514943799</v>
      </c>
      <c r="T165" s="25">
        <f t="shared" si="13"/>
        <v>22.90011584130588</v>
      </c>
      <c r="U165" s="25">
        <f t="shared" si="13"/>
        <v>23.071866710115664</v>
      </c>
      <c r="V165" s="25">
        <f t="shared" si="13"/>
        <v>23.244905710441547</v>
      </c>
      <c r="W165" s="25">
        <f t="shared" si="13"/>
        <v>23.419242503269842</v>
      </c>
      <c r="X165" s="25">
        <f t="shared" si="13"/>
        <v>23.594886822044369</v>
      </c>
      <c r="Y165" s="25">
        <f t="shared" si="13"/>
        <v>23.771848473209712</v>
      </c>
      <c r="Z165" s="25">
        <f t="shared" si="13"/>
        <v>23.950137336758782</v>
      </c>
      <c r="AA165" s="25">
        <f t="shared" si="13"/>
        <v>24.129763366784477</v>
      </c>
      <c r="AB165" s="25">
        <f t="shared" si="13"/>
        <v>24.310736592035351</v>
      </c>
      <c r="AC165" s="25">
        <f t="shared" si="13"/>
        <v>24.493067116475618</v>
      </c>
      <c r="AD165" s="25">
        <f t="shared" si="13"/>
        <v>24.67676511984919</v>
      </c>
      <c r="AE165" s="25">
        <f t="shared" si="13"/>
        <v>24.861840858248048</v>
      </c>
      <c r="AF165" s="25">
        <f t="shared" si="13"/>
        <v>25.048304664684935</v>
      </c>
      <c r="AG165" s="25">
        <f t="shared" si="13"/>
        <v>25.23616694967005</v>
      </c>
      <c r="AH165" s="25">
        <f t="shared" si="13"/>
        <v>25.42543820179257</v>
      </c>
      <c r="AI165" s="25">
        <f t="shared" si="13"/>
        <v>25.61612898830602</v>
      </c>
      <c r="AJ165" s="25">
        <f t="shared" si="13"/>
        <v>25.808249955718313</v>
      </c>
      <c r="AK165" s="25">
        <f t="shared" si="13"/>
        <v>26.001811830386199</v>
      </c>
      <c r="AL165" s="25">
        <f t="shared" si="13"/>
        <v>26.196825419114099</v>
      </c>
      <c r="AM165" s="25">
        <f t="shared" si="13"/>
        <v>26.393301609757458</v>
      </c>
      <c r="AN165" s="25">
        <f t="shared" si="13"/>
        <v>26.591251371830644</v>
      </c>
      <c r="AO165" s="25">
        <f t="shared" si="13"/>
        <v>26.790685757119366</v>
      </c>
      <c r="AP165" s="25">
        <f t="shared" si="13"/>
        <v>26.991615900297774</v>
      </c>
      <c r="AQ165" s="25">
        <f t="shared" si="13"/>
        <v>27.194053019549983</v>
      </c>
    </row>
    <row r="166" spans="1:43">
      <c r="A166" s="55" t="s">
        <v>64</v>
      </c>
      <c r="B166" s="25">
        <f>B161-B163</f>
        <v>0</v>
      </c>
      <c r="C166" s="25">
        <f t="shared" ref="C166:AQ166" si="14">C161-C163</f>
        <v>26.756038234642325</v>
      </c>
      <c r="D166" s="25">
        <f t="shared" si="14"/>
        <v>26.956708521402149</v>
      </c>
      <c r="E166" s="25">
        <f t="shared" si="14"/>
        <v>27.158883835312658</v>
      </c>
      <c r="F166" s="25">
        <f t="shared" si="14"/>
        <v>27.362575464077519</v>
      </c>
      <c r="G166" s="25">
        <f t="shared" si="14"/>
        <v>27.56779478005808</v>
      </c>
      <c r="H166" s="25">
        <f t="shared" si="14"/>
        <v>27.774553240908517</v>
      </c>
      <c r="I166" s="25">
        <f t="shared" si="14"/>
        <v>27.982862390215342</v>
      </c>
      <c r="J166" s="25">
        <f t="shared" si="14"/>
        <v>28.192733858141949</v>
      </c>
      <c r="K166" s="25">
        <f t="shared" si="14"/>
        <v>28.404179362078018</v>
      </c>
      <c r="L166" s="25">
        <f t="shared" si="14"/>
        <v>28.617210707293602</v>
      </c>
      <c r="M166" s="25">
        <f t="shared" si="14"/>
        <v>28.831839787598312</v>
      </c>
      <c r="N166" s="25">
        <f t="shared" si="14"/>
        <v>29.048078586005289</v>
      </c>
      <c r="O166" s="25">
        <f t="shared" si="14"/>
        <v>29.265939175400334</v>
      </c>
      <c r="P166" s="25">
        <f t="shared" si="14"/>
        <v>29.485433719215827</v>
      </c>
      <c r="Q166" s="25">
        <f t="shared" si="14"/>
        <v>29.706574472109946</v>
      </c>
      <c r="R166" s="25">
        <f t="shared" si="14"/>
        <v>29.929373780650778</v>
      </c>
      <c r="S166" s="25">
        <f t="shared" si="14"/>
        <v>30.153844084005662</v>
      </c>
      <c r="T166" s="25">
        <f t="shared" si="14"/>
        <v>30.379997914635702</v>
      </c>
      <c r="U166" s="25">
        <f t="shared" si="14"/>
        <v>30.607847898995466</v>
      </c>
      <c r="V166" s="25">
        <f t="shared" si="14"/>
        <v>30.837406758237936</v>
      </c>
      <c r="W166" s="25">
        <f t="shared" si="14"/>
        <v>31.068687308924716</v>
      </c>
      <c r="X166" s="25">
        <f t="shared" si="14"/>
        <v>31.301702463741648</v>
      </c>
      <c r="Y166" s="25">
        <f t="shared" si="14"/>
        <v>31.536465232219708</v>
      </c>
      <c r="Z166" s="25">
        <f t="shared" si="14"/>
        <v>31.772988721461367</v>
      </c>
      <c r="AA166" s="25">
        <f t="shared" si="14"/>
        <v>32.011286136872329</v>
      </c>
      <c r="AB166" s="25">
        <f t="shared" si="14"/>
        <v>32.251370782898867</v>
      </c>
      <c r="AC166" s="25">
        <f t="shared" si="14"/>
        <v>32.493256063770602</v>
      </c>
      <c r="AD166" s="25">
        <f t="shared" si="14"/>
        <v>32.736955484248888</v>
      </c>
      <c r="AE166" s="25">
        <f t="shared" si="14"/>
        <v>32.982482650380746</v>
      </c>
      <c r="AF166" s="25">
        <f t="shared" si="14"/>
        <v>33.229851270258628</v>
      </c>
      <c r="AG166" s="25">
        <f t="shared" si="14"/>
        <v>33.479075154785548</v>
      </c>
      <c r="AH166" s="25">
        <f t="shared" si="14"/>
        <v>33.73016821844643</v>
      </c>
      <c r="AI166" s="25">
        <f t="shared" si="14"/>
        <v>33.983144480084789</v>
      </c>
      <c r="AJ166" s="25">
        <f t="shared" si="14"/>
        <v>34.238018063685416</v>
      </c>
      <c r="AK166" s="25">
        <f t="shared" si="14"/>
        <v>34.494803199163059</v>
      </c>
      <c r="AL166" s="25">
        <f t="shared" si="14"/>
        <v>34.753514223156785</v>
      </c>
      <c r="AM166" s="25">
        <f t="shared" si="14"/>
        <v>35.014165579830461</v>
      </c>
      <c r="AN166" s="25">
        <f t="shared" si="14"/>
        <v>35.276771821679198</v>
      </c>
      <c r="AO166" s="25">
        <f t="shared" si="14"/>
        <v>35.541347610341788</v>
      </c>
      <c r="AP166" s="25">
        <f t="shared" si="14"/>
        <v>35.807907717419361</v>
      </c>
      <c r="AQ166" s="25">
        <f t="shared" si="14"/>
        <v>36.076467025299984</v>
      </c>
    </row>
    <row r="169" spans="1:43">
      <c r="B169" s="157" t="s">
        <v>34</v>
      </c>
      <c r="C169" s="190" t="s">
        <v>234</v>
      </c>
      <c r="D169" s="206" t="s">
        <v>236</v>
      </c>
      <c r="E169" s="202" t="s">
        <v>238</v>
      </c>
    </row>
    <row r="170" spans="1:43">
      <c r="B170" s="127"/>
      <c r="C170" s="203" t="s">
        <v>235</v>
      </c>
      <c r="D170" s="207" t="s">
        <v>237</v>
      </c>
      <c r="E170" s="204" t="s">
        <v>239</v>
      </c>
    </row>
    <row r="171" spans="1:43">
      <c r="B171" s="208" t="s">
        <v>62</v>
      </c>
      <c r="C171" s="201">
        <v>963.94592331895694</v>
      </c>
      <c r="D171" s="201">
        <v>402.73689509999997</v>
      </c>
      <c r="E171" s="201">
        <f>C171-D171</f>
        <v>561.20902821895697</v>
      </c>
    </row>
    <row r="172" spans="1:43">
      <c r="B172" s="182" t="s">
        <v>64</v>
      </c>
      <c r="C172" s="201">
        <v>1278.8003057796557</v>
      </c>
      <c r="D172" s="201">
        <v>982.28511000000015</v>
      </c>
      <c r="E172" s="201">
        <f>C172-D172</f>
        <v>296.51519577965553</v>
      </c>
    </row>
  </sheetData>
  <hyperlinks>
    <hyperlink ref="J3" location="_ftn1" display="Coût au en €/m2 (pour 109m2) [1]"/>
  </hyperlink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26"/>
  <sheetViews>
    <sheetView workbookViewId="0">
      <selection activeCell="M126" sqref="M126"/>
    </sheetView>
  </sheetViews>
  <sheetFormatPr baseColWidth="10" defaultRowHeight="15" x14ac:dyDescent="0"/>
  <cols>
    <col min="4" max="4" width="20.6640625" customWidth="1"/>
    <col min="5" max="5" width="19.33203125" customWidth="1"/>
    <col min="6" max="6" width="3" customWidth="1"/>
    <col min="8" max="8" width="7.83203125" customWidth="1"/>
    <col min="9" max="9" width="5.6640625" customWidth="1"/>
    <col min="12" max="12" width="9.5" customWidth="1"/>
    <col min="13" max="13" width="18.1640625" customWidth="1"/>
    <col min="14" max="14" width="18" customWidth="1"/>
    <col min="15" max="15" width="18.5" customWidth="1"/>
    <col min="16" max="16" width="11.83203125" customWidth="1"/>
    <col min="17" max="17" width="5" customWidth="1"/>
  </cols>
  <sheetData>
    <row r="3" spans="2:17">
      <c r="B3" s="141"/>
      <c r="C3" s="142"/>
      <c r="D3" s="142"/>
      <c r="E3" s="142" t="s">
        <v>109</v>
      </c>
      <c r="F3" s="142"/>
      <c r="G3" s="142"/>
      <c r="H3" s="143"/>
    </row>
    <row r="4" spans="2:17" ht="39">
      <c r="B4" s="93" t="s">
        <v>113</v>
      </c>
      <c r="C4" s="104"/>
      <c r="D4" s="94" t="s">
        <v>108</v>
      </c>
      <c r="E4" s="104"/>
      <c r="F4" s="136"/>
      <c r="G4" s="107" t="s">
        <v>107</v>
      </c>
      <c r="H4" s="97" t="s">
        <v>105</v>
      </c>
    </row>
    <row r="5" spans="2:17">
      <c r="B5" s="93" t="s">
        <v>94</v>
      </c>
      <c r="C5" s="104"/>
      <c r="D5" s="94">
        <v>577030</v>
      </c>
      <c r="E5" s="94"/>
      <c r="F5" s="104"/>
      <c r="G5" s="107">
        <v>168200</v>
      </c>
      <c r="H5" s="107">
        <f>G5*D5</f>
        <v>97056446000</v>
      </c>
    </row>
    <row r="6" spans="2:17">
      <c r="B6" s="98" t="s">
        <v>96</v>
      </c>
      <c r="C6" s="105"/>
      <c r="D6" s="6">
        <v>177154</v>
      </c>
      <c r="E6" s="6"/>
      <c r="F6" s="105"/>
      <c r="G6" s="99">
        <v>16350</v>
      </c>
      <c r="H6" s="107">
        <f t="shared" ref="H6:H7" si="0">G6*D6</f>
        <v>2896467900</v>
      </c>
    </row>
    <row r="7" spans="2:17">
      <c r="B7" s="100" t="s">
        <v>98</v>
      </c>
      <c r="C7" s="106"/>
      <c r="D7" s="101">
        <v>146995</v>
      </c>
      <c r="E7" s="101"/>
      <c r="F7" s="106"/>
      <c r="G7" s="103">
        <v>6540</v>
      </c>
      <c r="H7" s="137">
        <f t="shared" si="0"/>
        <v>961347300</v>
      </c>
    </row>
    <row r="8" spans="2:17">
      <c r="B8" s="138" t="s">
        <v>106</v>
      </c>
      <c r="C8" s="139"/>
      <c r="D8" s="139"/>
      <c r="E8" s="140">
        <f>H5+H6+H7</f>
        <v>100914261200</v>
      </c>
      <c r="F8" s="6"/>
      <c r="G8" s="6"/>
      <c r="H8" s="105"/>
    </row>
    <row r="9" spans="2:17">
      <c r="B9" s="145" t="s">
        <v>110</v>
      </c>
      <c r="C9" s="94"/>
      <c r="D9" s="104"/>
      <c r="E9" s="128">
        <f>D5+D6+D7</f>
        <v>901179</v>
      </c>
      <c r="F9" s="6"/>
      <c r="G9" s="6"/>
      <c r="H9" s="105"/>
      <c r="L9" s="164"/>
      <c r="M9" s="165" t="s">
        <v>127</v>
      </c>
      <c r="N9" s="165" t="s">
        <v>129</v>
      </c>
      <c r="O9" s="166"/>
      <c r="Q9" s="179"/>
    </row>
    <row r="10" spans="2:17">
      <c r="B10" s="146" t="s">
        <v>162</v>
      </c>
      <c r="C10" s="109"/>
      <c r="D10" s="147"/>
      <c r="E10" s="148">
        <f>E9/1340820</f>
        <v>0.6721103503826017</v>
      </c>
      <c r="F10" s="101"/>
      <c r="G10" s="101"/>
      <c r="H10" s="106"/>
      <c r="L10" s="138" t="s">
        <v>173</v>
      </c>
      <c r="M10" s="170">
        <v>100914261200</v>
      </c>
      <c r="N10" s="162" t="s">
        <v>178</v>
      </c>
      <c r="O10" s="191">
        <v>0.05</v>
      </c>
      <c r="Q10" s="172"/>
    </row>
    <row r="11" spans="2:17">
      <c r="L11" s="149" t="s">
        <v>174</v>
      </c>
      <c r="M11" s="171">
        <v>232504182000</v>
      </c>
      <c r="N11" s="169" t="s">
        <v>179</v>
      </c>
      <c r="O11" s="192">
        <v>40</v>
      </c>
      <c r="Q11" s="106"/>
    </row>
    <row r="12" spans="2:17">
      <c r="L12" s="132" t="s">
        <v>181</v>
      </c>
      <c r="M12" s="168"/>
      <c r="N12" s="177" t="s">
        <v>180</v>
      </c>
      <c r="O12" s="177"/>
    </row>
    <row r="13" spans="2:17">
      <c r="L13" s="138" t="s">
        <v>189</v>
      </c>
      <c r="M13" s="174">
        <v>5935669.1476885378</v>
      </c>
      <c r="N13" s="176">
        <f>M13/40</f>
        <v>148391.72869221345</v>
      </c>
      <c r="O13" s="193"/>
      <c r="P13" s="14"/>
      <c r="Q13" s="14"/>
    </row>
    <row r="14" spans="2:17">
      <c r="B14" s="152"/>
      <c r="C14" s="153"/>
      <c r="D14" s="153"/>
      <c r="E14" s="153" t="s">
        <v>64</v>
      </c>
      <c r="F14" s="153"/>
      <c r="G14" s="153"/>
      <c r="H14" s="154"/>
      <c r="I14" s="55"/>
      <c r="L14" s="149" t="s">
        <v>190</v>
      </c>
      <c r="M14" s="174">
        <v>7332798.8674048465</v>
      </c>
      <c r="N14" s="176">
        <f>M14/40</f>
        <v>183319.97168512116</v>
      </c>
      <c r="O14" s="193"/>
      <c r="P14" s="14"/>
      <c r="Q14" s="14"/>
    </row>
    <row r="15" spans="2:17">
      <c r="B15" s="155" t="s">
        <v>112</v>
      </c>
      <c r="C15" s="107"/>
      <c r="D15" s="157" t="s">
        <v>166</v>
      </c>
      <c r="E15" s="95" t="s">
        <v>163</v>
      </c>
      <c r="F15" s="107"/>
      <c r="G15" s="95" t="s">
        <v>169</v>
      </c>
      <c r="H15" s="107"/>
      <c r="L15" s="164" t="s">
        <v>191</v>
      </c>
      <c r="M15" s="165"/>
      <c r="N15" s="165"/>
      <c r="O15" s="166"/>
    </row>
    <row r="16" spans="2:17">
      <c r="B16" s="158"/>
      <c r="C16" s="5"/>
      <c r="D16" s="158" t="s">
        <v>165</v>
      </c>
      <c r="E16" s="158" t="s">
        <v>164</v>
      </c>
      <c r="F16" s="5"/>
      <c r="G16" s="158" t="s">
        <v>164</v>
      </c>
      <c r="H16" s="103"/>
      <c r="J16" s="6"/>
      <c r="L16" s="177" t="s">
        <v>192</v>
      </c>
      <c r="M16" s="183">
        <v>50</v>
      </c>
      <c r="N16" s="184">
        <v>100</v>
      </c>
      <c r="O16" s="185">
        <v>200</v>
      </c>
    </row>
    <row r="17" spans="1:15">
      <c r="A17" t="s">
        <v>117</v>
      </c>
      <c r="B17" s="156" t="s">
        <v>114</v>
      </c>
      <c r="C17" s="107"/>
      <c r="D17" s="157">
        <v>577030</v>
      </c>
      <c r="E17" s="95">
        <v>40000</v>
      </c>
      <c r="F17" s="107"/>
      <c r="G17" s="156">
        <v>218000</v>
      </c>
      <c r="H17" s="99"/>
      <c r="J17" s="6"/>
      <c r="L17" s="181" t="s">
        <v>189</v>
      </c>
      <c r="M17" s="178">
        <f>N13*M16</f>
        <v>7419586.4346106723</v>
      </c>
      <c r="N17" s="178">
        <f>N13*N16</f>
        <v>14839172.869221345</v>
      </c>
      <c r="O17" s="186">
        <f>N13*O16</f>
        <v>29678345.738442689</v>
      </c>
    </row>
    <row r="18" spans="1:15">
      <c r="A18" t="s">
        <v>118</v>
      </c>
      <c r="B18" s="159" t="s">
        <v>115</v>
      </c>
      <c r="C18" s="99"/>
      <c r="D18" s="160">
        <v>177154</v>
      </c>
      <c r="E18" s="5">
        <v>40000</v>
      </c>
      <c r="F18" s="99"/>
      <c r="G18" s="159">
        <v>218000</v>
      </c>
      <c r="H18" s="99"/>
      <c r="J18" s="6"/>
      <c r="L18" s="182" t="s">
        <v>190</v>
      </c>
      <c r="M18" s="178">
        <f>N14*M16</f>
        <v>9165998.5842560586</v>
      </c>
      <c r="N18" s="178">
        <f>N14*N16</f>
        <v>18331997.168512117</v>
      </c>
      <c r="O18" s="178">
        <f>N14*O16</f>
        <v>36663994.337024234</v>
      </c>
    </row>
    <row r="19" spans="1:15">
      <c r="A19" t="s">
        <v>119</v>
      </c>
      <c r="B19" s="158" t="s">
        <v>116</v>
      </c>
      <c r="C19" s="103"/>
      <c r="D19" s="161">
        <v>146995</v>
      </c>
      <c r="E19" s="102">
        <v>40000</v>
      </c>
      <c r="F19" s="103"/>
      <c r="G19" s="158">
        <v>218000</v>
      </c>
      <c r="H19" s="103"/>
      <c r="J19" s="6"/>
      <c r="L19" s="177" t="s">
        <v>188</v>
      </c>
      <c r="M19" s="177"/>
      <c r="N19" s="177"/>
      <c r="O19" s="177"/>
    </row>
    <row r="20" spans="1:15">
      <c r="B20" s="149" t="s">
        <v>122</v>
      </c>
      <c r="C20" s="150"/>
      <c r="D20" s="71"/>
      <c r="E20" s="151">
        <f>(D17*(E17+G17))+(D18*(E18+G18))+(D19*(E19+G19))</f>
        <v>232504182000</v>
      </c>
      <c r="F20" s="6"/>
      <c r="G20" s="6"/>
      <c r="H20" s="105"/>
      <c r="I20" s="6"/>
      <c r="L20" s="181" t="s">
        <v>189</v>
      </c>
      <c r="M20" s="136">
        <f>M17*((1-(1/(1+$O$10)^$O$11))/$O$10)</f>
        <v>127313324.34241027</v>
      </c>
      <c r="N20" s="136">
        <f>N17*((1-(1/(1+$O$10)^$O$11))/$O$10)</f>
        <v>254626648.68482053</v>
      </c>
      <c r="O20" s="136">
        <f>O17*((1-(1/(1+$O$10)^$O$11))/$O$10)</f>
        <v>509253297.36964107</v>
      </c>
    </row>
    <row r="21" spans="1:15">
      <c r="B21" s="146" t="s">
        <v>167</v>
      </c>
      <c r="C21" s="109"/>
      <c r="D21" s="147"/>
      <c r="E21" s="136">
        <f>D17+D18+D19</f>
        <v>901179</v>
      </c>
      <c r="F21" s="6"/>
      <c r="G21" s="6"/>
      <c r="H21" s="105"/>
      <c r="L21" s="182" t="s">
        <v>190</v>
      </c>
      <c r="M21" s="136">
        <f>M18*((1-(1/(1+$O$10)^$O$11))/$O$10)</f>
        <v>157280161.22784051</v>
      </c>
      <c r="N21" s="136">
        <f>N18*((1-(1/(1+$O$10)^$O$11))/$O$10)</f>
        <v>314560322.45568103</v>
      </c>
      <c r="O21" s="136">
        <f>O18*((1-(1/(1+$O$10)^$O$11))/$O$10)</f>
        <v>629120644.91136205</v>
      </c>
    </row>
    <row r="22" spans="1:15">
      <c r="B22" s="146" t="s">
        <v>168</v>
      </c>
      <c r="C22" s="109"/>
      <c r="D22" s="147"/>
      <c r="E22" s="148">
        <f>E21/1340820</f>
        <v>0.6721103503826017</v>
      </c>
      <c r="F22" s="101"/>
      <c r="G22" s="101"/>
      <c r="H22" s="106"/>
      <c r="L22" s="189" t="s">
        <v>155</v>
      </c>
      <c r="M22" s="165"/>
      <c r="N22" s="190"/>
      <c r="O22" s="166"/>
    </row>
    <row r="23" spans="1:15">
      <c r="L23" s="181" t="s">
        <v>193</v>
      </c>
      <c r="M23" s="187">
        <f>-M10+M20</f>
        <v>-100786947875.65759</v>
      </c>
      <c r="N23" s="188">
        <f>-M10+N20</f>
        <v>-100659634551.31519</v>
      </c>
      <c r="O23" s="188">
        <f>-M10+O20</f>
        <v>-100405007902.63036</v>
      </c>
    </row>
    <row r="24" spans="1:15">
      <c r="L24" s="182" t="s">
        <v>194</v>
      </c>
      <c r="M24" s="187">
        <f>-M11+M21</f>
        <v>-232346901838.77216</v>
      </c>
      <c r="N24" s="188">
        <f>-M11+N21</f>
        <v>-232189621677.54431</v>
      </c>
      <c r="O24" s="188">
        <f>-M11+O21</f>
        <v>-231875061355.08862</v>
      </c>
    </row>
    <row r="25" spans="1:15">
      <c r="M25" s="14"/>
    </row>
    <row r="26" spans="1:15">
      <c r="M26" s="14"/>
    </row>
    <row r="27" spans="1:15">
      <c r="M27" s="14"/>
    </row>
    <row r="28" spans="1:15">
      <c r="M28" s="14"/>
    </row>
    <row r="31" spans="1:15">
      <c r="J31" s="28"/>
      <c r="K31" s="163" t="s">
        <v>155</v>
      </c>
      <c r="L31" s="28"/>
    </row>
    <row r="32" spans="1:15">
      <c r="J32" s="15" t="s">
        <v>182</v>
      </c>
    </row>
    <row r="33" spans="10:16">
      <c r="J33" s="55" t="s">
        <v>184</v>
      </c>
      <c r="M33" s="168"/>
      <c r="N33" s="168"/>
      <c r="O33" s="181" t="s">
        <v>189</v>
      </c>
      <c r="P33" s="150" t="s">
        <v>190</v>
      </c>
    </row>
    <row r="34" spans="10:16">
      <c r="J34" s="15" t="s">
        <v>185</v>
      </c>
      <c r="M34" s="108" t="s">
        <v>175</v>
      </c>
      <c r="N34" s="175">
        <v>50</v>
      </c>
      <c r="O34" s="178">
        <f>N34*N13</f>
        <v>7419586.4346106723</v>
      </c>
      <c r="P34" s="180">
        <f>N14*N34</f>
        <v>9165998.5842560586</v>
      </c>
    </row>
    <row r="35" spans="10:16">
      <c r="J35" s="55" t="s">
        <v>183</v>
      </c>
      <c r="M35" s="108" t="s">
        <v>176</v>
      </c>
      <c r="N35" s="175">
        <v>100</v>
      </c>
      <c r="O35" s="178">
        <f>N35*N13</f>
        <v>14839172.869221345</v>
      </c>
      <c r="P35" s="180">
        <f>N14*N35</f>
        <v>18331997.168512117</v>
      </c>
    </row>
    <row r="36" spans="10:16">
      <c r="J36" s="15" t="s">
        <v>186</v>
      </c>
      <c r="M36" s="108" t="s">
        <v>177</v>
      </c>
      <c r="N36" s="175">
        <v>200</v>
      </c>
      <c r="O36" s="178">
        <f>N36*N13</f>
        <v>29678345.738442689</v>
      </c>
      <c r="P36" s="180">
        <f>N14*N36</f>
        <v>36663994.337024234</v>
      </c>
    </row>
    <row r="37" spans="10:16">
      <c r="J37" s="55" t="s">
        <v>187</v>
      </c>
    </row>
    <row r="111" spans="10:17">
      <c r="K111">
        <v>1985</v>
      </c>
      <c r="L111">
        <v>1990</v>
      </c>
      <c r="M111">
        <v>1995</v>
      </c>
      <c r="N111">
        <v>2000</v>
      </c>
      <c r="O111">
        <v>2005</v>
      </c>
      <c r="P111">
        <v>2010</v>
      </c>
      <c r="Q111">
        <v>2013</v>
      </c>
    </row>
    <row r="112" spans="10:17">
      <c r="J112" t="s">
        <v>303</v>
      </c>
      <c r="K112">
        <v>35.700000000000003</v>
      </c>
      <c r="L112">
        <v>32.299999999999997</v>
      </c>
      <c r="M112">
        <v>35.6</v>
      </c>
      <c r="N112">
        <v>34.1</v>
      </c>
      <c r="O112">
        <v>36.5</v>
      </c>
      <c r="P112">
        <v>35.6</v>
      </c>
      <c r="Q112">
        <v>33.299999999999997</v>
      </c>
    </row>
    <row r="126" spans="10:13">
      <c r="J126" s="266">
        <v>3674247</v>
      </c>
      <c r="K126" s="266">
        <v>780910</v>
      </c>
      <c r="M126" s="31">
        <f>K126/J126</f>
        <v>0.21253606521281776</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4"/>
  <sheetViews>
    <sheetView topLeftCell="N54" workbookViewId="0">
      <selection activeCell="C63" sqref="C63"/>
    </sheetView>
  </sheetViews>
  <sheetFormatPr baseColWidth="10" defaultRowHeight="15" x14ac:dyDescent="0"/>
  <cols>
    <col min="2" max="2" width="16.6640625" customWidth="1"/>
    <col min="3" max="3" width="17.83203125" customWidth="1"/>
    <col min="10" max="10" width="16.5" customWidth="1"/>
    <col min="13" max="13" width="14.5" bestFit="1" customWidth="1"/>
    <col min="45" max="45" width="11.83203125" bestFit="1" customWidth="1"/>
  </cols>
  <sheetData>
    <row r="1" spans="1:45">
      <c r="A1" s="1" t="s">
        <v>243</v>
      </c>
      <c r="B1" s="1"/>
      <c r="C1" t="s">
        <v>248</v>
      </c>
    </row>
    <row r="2" spans="1:45">
      <c r="A2" s="1"/>
      <c r="B2" s="1"/>
      <c r="C2" t="s">
        <v>266</v>
      </c>
    </row>
    <row r="3" spans="1:45">
      <c r="C3">
        <v>2009</v>
      </c>
      <c r="D3">
        <v>2010</v>
      </c>
    </row>
    <row r="4" spans="1:45">
      <c r="A4" t="s">
        <v>244</v>
      </c>
      <c r="C4">
        <v>30.339765840399998</v>
      </c>
      <c r="D4">
        <v>25.455906240531867</v>
      </c>
      <c r="E4">
        <v>21.952864654862164</v>
      </c>
      <c r="F4">
        <v>19.449617718790744</v>
      </c>
      <c r="G4">
        <v>17.670461418919324</v>
      </c>
      <c r="H4">
        <v>16.415872209582872</v>
      </c>
      <c r="I4">
        <v>15.541437262454101</v>
      </c>
      <c r="J4">
        <v>14.94261747679985</v>
      </c>
      <c r="K4">
        <v>14.543727175942228</v>
      </c>
      <c r="L4">
        <v>14.289962537425193</v>
      </c>
      <c r="M4">
        <v>14.141634573607764</v>
      </c>
      <c r="N4">
        <v>13.954702841753885</v>
      </c>
      <c r="O4">
        <v>13.822771938464602</v>
      </c>
      <c r="P4">
        <v>13.730748258598055</v>
      </c>
      <c r="Q4">
        <v>13.667693405316271</v>
      </c>
      <c r="R4">
        <v>13.625678949286351</v>
      </c>
      <c r="S4">
        <v>13.598957194045243</v>
      </c>
      <c r="T4">
        <v>13.583360658935407</v>
      </c>
      <c r="U4">
        <v>13.57586712634555</v>
      </c>
      <c r="V4">
        <v>13.574284555653284</v>
      </c>
      <c r="W4">
        <v>13.57702279253569</v>
      </c>
      <c r="X4">
        <v>13.582928136515966</v>
      </c>
      <c r="Y4">
        <v>13.591163438442402</v>
      </c>
      <c r="Z4">
        <v>13.601121181907788</v>
      </c>
      <c r="AA4">
        <v>13.612360463703116</v>
      </c>
      <c r="AB4">
        <v>13.624561293638878</v>
      </c>
      <c r="AC4">
        <v>13.637491447703132</v>
      </c>
      <c r="AD4">
        <v>13.650982421680945</v>
      </c>
      <c r="AE4">
        <v>13.664911983291265</v>
      </c>
      <c r="AF4">
        <v>13.679191509629756</v>
      </c>
      <c r="AG4">
        <v>13.693756795615348</v>
      </c>
      <c r="AH4">
        <v>13.708561380601958</v>
      </c>
      <c r="AI4">
        <v>13.723571702243438</v>
      </c>
      <c r="AJ4">
        <v>13.738763576532287</v>
      </c>
      <c r="AK4">
        <v>13.754119640538386</v>
      </c>
      <c r="AL4">
        <v>13.76962749413963</v>
      </c>
      <c r="AM4">
        <v>13.785278349380542</v>
      </c>
      <c r="AN4">
        <v>13.801066048565009</v>
      </c>
      <c r="AO4">
        <v>13.816986350251369</v>
      </c>
      <c r="AP4">
        <v>13.833036409934916</v>
      </c>
      <c r="AQ4">
        <v>13.84921440224403</v>
      </c>
      <c r="AR4">
        <v>13.865519246023222</v>
      </c>
    </row>
    <row r="5" spans="1:45">
      <c r="A5" t="s">
        <v>245</v>
      </c>
      <c r="C5">
        <v>30.339765840399998</v>
      </c>
      <c r="D5">
        <v>24.973511888164676</v>
      </c>
      <c r="E5">
        <v>21.112808586454623</v>
      </c>
      <c r="F5">
        <v>18.344388453643599</v>
      </c>
      <c r="G5">
        <v>16.368636734649538</v>
      </c>
      <c r="H5">
        <v>14.968299249950748</v>
      </c>
      <c r="I5">
        <v>13.985815649672295</v>
      </c>
      <c r="J5">
        <v>13.306898021327585</v>
      </c>
      <c r="K5">
        <v>12.848632201723685</v>
      </c>
      <c r="L5">
        <v>12.550854789316086</v>
      </c>
      <c r="M5">
        <v>12.369903039365127</v>
      </c>
      <c r="N5">
        <v>12.158790331253249</v>
      </c>
      <c r="O5">
        <v>12.008937006756303</v>
      </c>
      <c r="P5">
        <v>11.903630135832259</v>
      </c>
      <c r="Q5">
        <v>11.830730853390563</v>
      </c>
      <c r="R5">
        <v>11.781420805960796</v>
      </c>
      <c r="S5">
        <v>11.749292606132139</v>
      </c>
      <c r="T5">
        <v>11.729689768713095</v>
      </c>
      <c r="U5">
        <v>11.719227608116729</v>
      </c>
      <c r="V5">
        <v>11.71544541918184</v>
      </c>
      <c r="W5">
        <v>11.716553918575565</v>
      </c>
      <c r="X5">
        <v>11.721251820992261</v>
      </c>
      <c r="Y5">
        <v>11.728592598926419</v>
      </c>
      <c r="Z5">
        <v>11.737887676641988</v>
      </c>
      <c r="AA5">
        <v>11.748636081152421</v>
      </c>
      <c r="AB5">
        <v>11.760473308960785</v>
      </c>
      <c r="AC5">
        <v>11.773134152009531</v>
      </c>
      <c r="AD5">
        <v>11.786425666288206</v>
      </c>
      <c r="AE5">
        <v>11.800207511530006</v>
      </c>
      <c r="AF5">
        <v>11.814377648894906</v>
      </c>
      <c r="AG5">
        <v>11.828861934150034</v>
      </c>
      <c r="AH5">
        <v>11.84360654365493</v>
      </c>
      <c r="AI5">
        <v>11.858572460806077</v>
      </c>
      <c r="AJ5">
        <v>11.873731461497117</v>
      </c>
      <c r="AK5">
        <v>11.889063190376779</v>
      </c>
      <c r="AL5">
        <v>11.904553031031204</v>
      </c>
      <c r="AM5">
        <v>11.920190554145439</v>
      </c>
      <c r="AN5">
        <v>11.935968386531375</v>
      </c>
      <c r="AO5">
        <v>11.95188138668806</v>
      </c>
      <c r="AP5">
        <v>11.967926043672843</v>
      </c>
      <c r="AQ5">
        <v>11.984100038694034</v>
      </c>
      <c r="AR5">
        <v>12.00040192530318</v>
      </c>
    </row>
    <row r="6" spans="1:45">
      <c r="A6" t="s">
        <v>246</v>
      </c>
      <c r="C6">
        <v>39.374289373400003</v>
      </c>
      <c r="D6">
        <v>31.993974848899907</v>
      </c>
      <c r="E6">
        <v>26.68430854026353</v>
      </c>
      <c r="F6">
        <v>22.873650499977767</v>
      </c>
      <c r="G6">
        <v>20.148352052435481</v>
      </c>
      <c r="H6">
        <v>18.209062399058382</v>
      </c>
      <c r="I6">
        <v>16.839126116085357</v>
      </c>
      <c r="J6">
        <v>15.881723864244083</v>
      </c>
      <c r="K6">
        <v>15.223336008576288</v>
      </c>
      <c r="L6">
        <v>14.781779195867053</v>
      </c>
      <c r="M6">
        <v>14.49755052688255</v>
      </c>
      <c r="N6">
        <v>14.212270704942632</v>
      </c>
      <c r="O6">
        <v>14.009167640981477</v>
      </c>
      <c r="P6">
        <v>13.865638370612141</v>
      </c>
      <c r="Q6">
        <v>13.765310153307153</v>
      </c>
      <c r="R6">
        <v>13.696321855174967</v>
      </c>
      <c r="S6">
        <v>13.650079775519204</v>
      </c>
      <c r="T6">
        <v>13.620356848484615</v>
      </c>
      <c r="U6">
        <v>13.60264038390998</v>
      </c>
      <c r="V6">
        <v>13.59365972183514</v>
      </c>
      <c r="W6">
        <v>13.59104413691902</v>
      </c>
      <c r="X6">
        <v>13.593075048107364</v>
      </c>
      <c r="Y6">
        <v>13.598506515684416</v>
      </c>
      <c r="Z6">
        <v>13.606435191288522</v>
      </c>
      <c r="AA6">
        <v>13.61620608520046</v>
      </c>
      <c r="AB6">
        <v>13.627344277943427</v>
      </c>
      <c r="AC6">
        <v>13.639505426885622</v>
      </c>
      <c r="AD6">
        <v>13.652439890248361</v>
      </c>
      <c r="AE6">
        <v>13.665966718436236</v>
      </c>
      <c r="AF6">
        <v>13.679954796228797</v>
      </c>
      <c r="AG6">
        <v>13.694309167872078</v>
      </c>
      <c r="AH6">
        <v>13.708961119193448</v>
      </c>
      <c r="AI6">
        <v>13.723860983501826</v>
      </c>
      <c r="AJ6">
        <v>13.738972922460441</v>
      </c>
      <c r="AK6">
        <v>13.754271139179808</v>
      </c>
      <c r="AL6">
        <v>13.769737130083142</v>
      </c>
      <c r="AM6">
        <v>13.785357690290775</v>
      </c>
      <c r="AN6">
        <v>13.801123465684201</v>
      </c>
      <c r="AO6">
        <v>13.817027901647322</v>
      </c>
      <c r="AP6">
        <v>13.83306647968641</v>
      </c>
      <c r="AQ6">
        <v>13.849236163004031</v>
      </c>
      <c r="AR6">
        <v>13.865534993764797</v>
      </c>
    </row>
    <row r="8" spans="1:45">
      <c r="A8" t="s">
        <v>27</v>
      </c>
      <c r="B8">
        <v>0.26300000000000001</v>
      </c>
      <c r="C8">
        <v>0.52030000000000032</v>
      </c>
      <c r="D8">
        <v>0.51700000000000035</v>
      </c>
      <c r="E8">
        <v>0.51370000000000038</v>
      </c>
      <c r="F8">
        <v>0.51040000000000041</v>
      </c>
      <c r="G8">
        <v>0.50710000000000044</v>
      </c>
      <c r="H8">
        <v>0.50380000000000047</v>
      </c>
      <c r="I8">
        <v>0.5005000000000005</v>
      </c>
      <c r="J8">
        <v>0.48905714300000047</v>
      </c>
      <c r="K8">
        <v>0.47761428600000044</v>
      </c>
      <c r="L8">
        <v>0.46617142900000041</v>
      </c>
      <c r="M8">
        <v>0.45472857200000039</v>
      </c>
      <c r="N8">
        <v>0.44328571500000036</v>
      </c>
      <c r="O8">
        <v>0.43184285800000033</v>
      </c>
      <c r="P8">
        <v>0.4204000010000003</v>
      </c>
      <c r="Q8">
        <v>0.40895714400000027</v>
      </c>
      <c r="R8">
        <v>0.39751428700000024</v>
      </c>
      <c r="S8">
        <v>0.38607143000000022</v>
      </c>
      <c r="T8">
        <v>0.37462857300000019</v>
      </c>
      <c r="U8">
        <v>0.36318571600000016</v>
      </c>
      <c r="V8">
        <v>0.35174285900000013</v>
      </c>
      <c r="W8">
        <v>0.3403000020000001</v>
      </c>
      <c r="X8">
        <v>0.32885714500000007</v>
      </c>
      <c r="Y8">
        <v>0.31741428800000004</v>
      </c>
      <c r="Z8">
        <v>0.30597143100000002</v>
      </c>
      <c r="AA8">
        <v>0.29452857399999999</v>
      </c>
      <c r="AB8">
        <v>0.28308571699999996</v>
      </c>
      <c r="AC8">
        <v>0.27164285999999993</v>
      </c>
      <c r="AD8">
        <v>0.2602000029999999</v>
      </c>
      <c r="AE8">
        <v>0.2487571459999999</v>
      </c>
      <c r="AF8">
        <v>0.2373142889999999</v>
      </c>
      <c r="AG8">
        <v>0.2258714319999999</v>
      </c>
      <c r="AH8">
        <v>0.2144285749999999</v>
      </c>
      <c r="AI8">
        <v>0.2029857179999999</v>
      </c>
      <c r="AJ8">
        <v>0.1915428609999999</v>
      </c>
      <c r="AK8">
        <v>0.1801000039999999</v>
      </c>
      <c r="AL8">
        <v>0.1686571469999999</v>
      </c>
      <c r="AM8">
        <v>0.1572142899999999</v>
      </c>
      <c r="AN8">
        <v>0.14577143299999989</v>
      </c>
      <c r="AO8">
        <v>0.13432857599999989</v>
      </c>
      <c r="AP8">
        <v>0.12288571899999989</v>
      </c>
      <c r="AQ8">
        <v>0.11144286199999989</v>
      </c>
      <c r="AR8">
        <v>0.100000005</v>
      </c>
    </row>
    <row r="9" spans="1:45">
      <c r="A9" t="s">
        <v>28</v>
      </c>
      <c r="B9">
        <v>0.20200000000000001</v>
      </c>
      <c r="C9">
        <v>0.35320000000000024</v>
      </c>
      <c r="D9">
        <v>0.35800000000000026</v>
      </c>
      <c r="E9">
        <v>0.36280000000000029</v>
      </c>
      <c r="F9">
        <v>0.36760000000000032</v>
      </c>
      <c r="G9">
        <v>0.37240000000000034</v>
      </c>
      <c r="H9">
        <v>0.37720000000000037</v>
      </c>
      <c r="I9">
        <v>0.38200000000000039</v>
      </c>
      <c r="J9">
        <v>0.38680000000000042</v>
      </c>
      <c r="K9">
        <v>0.39160000000000045</v>
      </c>
      <c r="L9">
        <v>0.39640000000000047</v>
      </c>
      <c r="M9">
        <v>0.4012000000000005</v>
      </c>
      <c r="N9">
        <v>0.40600000000000053</v>
      </c>
      <c r="O9">
        <v>0.41080000000000055</v>
      </c>
      <c r="P9">
        <v>0.41560000000000058</v>
      </c>
      <c r="Q9">
        <v>0.42040000000000061</v>
      </c>
      <c r="R9">
        <v>0.42520000000000063</v>
      </c>
      <c r="S9">
        <v>0.43000000000000066</v>
      </c>
      <c r="T9">
        <v>0.43480000000000069</v>
      </c>
      <c r="U9">
        <v>0.43960000000000071</v>
      </c>
      <c r="V9">
        <v>0.44440000000000074</v>
      </c>
      <c r="W9">
        <v>0.44920000000000077</v>
      </c>
      <c r="X9">
        <v>0.45400000000000079</v>
      </c>
      <c r="Y9">
        <v>0.45880000000000082</v>
      </c>
      <c r="Z9">
        <v>0.46360000000000084</v>
      </c>
      <c r="AA9">
        <v>0.46840000000000087</v>
      </c>
      <c r="AB9">
        <v>0.4732000000000009</v>
      </c>
      <c r="AC9">
        <v>0.47800000000000092</v>
      </c>
      <c r="AD9">
        <v>0.48280000000000095</v>
      </c>
      <c r="AE9">
        <v>0.48760000000000098</v>
      </c>
      <c r="AF9">
        <v>0.492400000000001</v>
      </c>
      <c r="AG9">
        <v>0.49720000000000103</v>
      </c>
      <c r="AH9">
        <v>0.502000000000001</v>
      </c>
      <c r="AI9">
        <v>0.50680000000000103</v>
      </c>
      <c r="AJ9">
        <v>0.51160000000000105</v>
      </c>
      <c r="AK9">
        <v>0.51640000000000108</v>
      </c>
      <c r="AL9">
        <v>0.52120000000000111</v>
      </c>
      <c r="AM9">
        <v>0.52600000000000113</v>
      </c>
      <c r="AN9">
        <v>0.53080000000000116</v>
      </c>
      <c r="AO9">
        <v>0.53560000000000119</v>
      </c>
      <c r="AP9">
        <v>0.54040000000000121</v>
      </c>
      <c r="AQ9">
        <v>0.54520000000000124</v>
      </c>
      <c r="AR9">
        <v>0.55000000000000127</v>
      </c>
    </row>
    <row r="10" spans="1:45">
      <c r="A10" t="s">
        <v>29</v>
      </c>
      <c r="B10">
        <v>0.71299999999999997</v>
      </c>
      <c r="C10">
        <v>5.1200000000000023E-2</v>
      </c>
      <c r="D10">
        <v>4.8000000000000022E-2</v>
      </c>
      <c r="E10">
        <v>4.480000000000002E-2</v>
      </c>
      <c r="F10">
        <v>4.1600000000000019E-2</v>
      </c>
      <c r="G10">
        <v>3.8400000000000017E-2</v>
      </c>
      <c r="H10">
        <v>3.5200000000000016E-2</v>
      </c>
      <c r="I10">
        <v>3.2000000000000015E-2</v>
      </c>
      <c r="J10">
        <v>2.8800000000000013E-2</v>
      </c>
      <c r="K10">
        <v>2.5600000000000012E-2</v>
      </c>
      <c r="L10">
        <v>2.240000000000001E-2</v>
      </c>
      <c r="M10">
        <v>1.9200000000000009E-2</v>
      </c>
      <c r="N10">
        <v>1.6000000000000007E-2</v>
      </c>
      <c r="O10">
        <v>1.2800000000000008E-2</v>
      </c>
      <c r="P10">
        <v>9.6000000000000078E-3</v>
      </c>
      <c r="Q10">
        <v>6.4000000000000081E-3</v>
      </c>
      <c r="R10">
        <v>3.200000000000008E-3</v>
      </c>
      <c r="S10">
        <v>7.8062556418956319E-18</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row>
    <row r="11" spans="1:45">
      <c r="A11" t="s">
        <v>30</v>
      </c>
      <c r="B11">
        <v>5.5E-2</v>
      </c>
      <c r="C11">
        <v>0</v>
      </c>
      <c r="D11">
        <v>0</v>
      </c>
      <c r="E11">
        <v>0</v>
      </c>
      <c r="F11">
        <v>0</v>
      </c>
      <c r="G11">
        <v>0</v>
      </c>
      <c r="H11">
        <v>0</v>
      </c>
      <c r="I11">
        <v>0</v>
      </c>
      <c r="J11">
        <v>0</v>
      </c>
      <c r="K11">
        <v>0</v>
      </c>
      <c r="L11">
        <v>0</v>
      </c>
      <c r="M11">
        <v>0</v>
      </c>
      <c r="N11">
        <v>1.1666667E-2</v>
      </c>
      <c r="O11">
        <v>2.3333334000000001E-2</v>
      </c>
      <c r="P11">
        <v>3.5000001000000003E-2</v>
      </c>
      <c r="Q11">
        <v>4.6666668000000001E-2</v>
      </c>
      <c r="R11">
        <v>5.8333335E-2</v>
      </c>
      <c r="S11">
        <v>7.0000002000000006E-2</v>
      </c>
      <c r="T11">
        <v>8.1666669000000011E-2</v>
      </c>
      <c r="U11">
        <v>9.3333336000000017E-2</v>
      </c>
      <c r="V11">
        <v>0.10500000300000002</v>
      </c>
      <c r="W11">
        <v>0.11666667000000003</v>
      </c>
      <c r="X11">
        <v>0.12833333700000002</v>
      </c>
      <c r="Y11">
        <v>0.14000000400000001</v>
      </c>
      <c r="Z11">
        <v>0.151666671</v>
      </c>
      <c r="AA11">
        <v>0.16333333799999999</v>
      </c>
      <c r="AB11">
        <v>0.17500000499999999</v>
      </c>
      <c r="AC11">
        <v>0.18666667199999998</v>
      </c>
      <c r="AD11">
        <v>0.19833333899999997</v>
      </c>
      <c r="AE11">
        <v>0.21000000599999996</v>
      </c>
      <c r="AF11">
        <v>0.22166667299999995</v>
      </c>
      <c r="AG11">
        <v>0.23333333999999994</v>
      </c>
      <c r="AH11">
        <v>0.24500000699999994</v>
      </c>
      <c r="AI11">
        <v>0.25666667399999993</v>
      </c>
      <c r="AJ11">
        <v>0.26833334099999995</v>
      </c>
      <c r="AK11">
        <v>0.28000000799999997</v>
      </c>
      <c r="AL11">
        <v>0.29166667499999999</v>
      </c>
      <c r="AM11">
        <v>0.30333334200000001</v>
      </c>
      <c r="AN11">
        <v>0.31500000900000003</v>
      </c>
      <c r="AO11">
        <v>0.32666667600000004</v>
      </c>
      <c r="AP11">
        <v>0.33833334300000006</v>
      </c>
      <c r="AQ11">
        <v>0.35000001000000008</v>
      </c>
      <c r="AR11">
        <v>0.3616666770000001</v>
      </c>
    </row>
    <row r="12" spans="1:45">
      <c r="C12">
        <v>2009</v>
      </c>
      <c r="D12">
        <v>2010</v>
      </c>
      <c r="E12">
        <v>2011</v>
      </c>
      <c r="F12">
        <v>2012</v>
      </c>
      <c r="G12">
        <v>2013</v>
      </c>
      <c r="H12">
        <v>2014</v>
      </c>
      <c r="I12">
        <v>2015</v>
      </c>
      <c r="J12">
        <v>2016</v>
      </c>
      <c r="K12">
        <v>2017</v>
      </c>
      <c r="L12">
        <v>2018</v>
      </c>
      <c r="M12">
        <v>2019</v>
      </c>
      <c r="N12">
        <v>2020</v>
      </c>
      <c r="O12">
        <v>2021</v>
      </c>
      <c r="P12">
        <v>2022</v>
      </c>
      <c r="Q12">
        <v>2023</v>
      </c>
      <c r="R12">
        <v>2024</v>
      </c>
      <c r="S12">
        <v>2025</v>
      </c>
      <c r="T12">
        <v>2026</v>
      </c>
      <c r="U12">
        <v>2027</v>
      </c>
      <c r="V12">
        <v>2028</v>
      </c>
      <c r="W12">
        <v>2029</v>
      </c>
      <c r="X12">
        <v>2030</v>
      </c>
      <c r="Y12">
        <v>2031</v>
      </c>
      <c r="Z12">
        <v>2032</v>
      </c>
      <c r="AA12">
        <v>2033</v>
      </c>
      <c r="AB12">
        <v>2034</v>
      </c>
      <c r="AC12">
        <v>2035</v>
      </c>
      <c r="AD12">
        <v>2036</v>
      </c>
      <c r="AE12">
        <v>2037</v>
      </c>
      <c r="AF12">
        <v>2038</v>
      </c>
      <c r="AG12">
        <v>2039</v>
      </c>
      <c r="AH12">
        <v>2040</v>
      </c>
      <c r="AI12">
        <v>2041</v>
      </c>
      <c r="AJ12">
        <v>2042</v>
      </c>
      <c r="AK12">
        <v>2043</v>
      </c>
      <c r="AL12">
        <v>2044</v>
      </c>
      <c r="AM12">
        <v>2045</v>
      </c>
      <c r="AN12">
        <v>2046</v>
      </c>
      <c r="AO12">
        <v>2047</v>
      </c>
      <c r="AP12">
        <v>2048</v>
      </c>
      <c r="AQ12">
        <v>2049</v>
      </c>
      <c r="AR12">
        <v>2050</v>
      </c>
      <c r="AS12" t="s">
        <v>273</v>
      </c>
    </row>
    <row r="13" spans="1:45">
      <c r="A13" t="s">
        <v>242</v>
      </c>
      <c r="B13" t="s">
        <v>274</v>
      </c>
      <c r="C13">
        <f>((($B$8*C8)*C6)+(($B$9*C9)*C6)+(($B$10*C10)*C6)+(($B$11*C11)*C6))*1000000</f>
        <v>9634530.303637689</v>
      </c>
      <c r="D13">
        <f t="shared" ref="D13:AR13" si="0">((($B$8*D8)*D6)+(($B$9*D9)*D6)+(($B$10*D10)*D6)+(($B$11*D11)*D6))*1000000</f>
        <v>7758890.8345815698</v>
      </c>
      <c r="E13">
        <f t="shared" si="0"/>
        <v>6413069.2242209334</v>
      </c>
      <c r="F13">
        <f t="shared" si="0"/>
        <v>5447387.3149503106</v>
      </c>
      <c r="G13">
        <f t="shared" si="0"/>
        <v>4754432.8266708739</v>
      </c>
      <c r="H13">
        <f t="shared" si="0"/>
        <v>4257122.1909632217</v>
      </c>
      <c r="I13">
        <f t="shared" si="0"/>
        <v>3900135.2584357075</v>
      </c>
      <c r="J13">
        <f t="shared" si="0"/>
        <v>3609757.4714642786</v>
      </c>
      <c r="K13">
        <f t="shared" si="0"/>
        <v>3394325.2658770853</v>
      </c>
      <c r="L13">
        <f t="shared" si="0"/>
        <v>3231992.9445145093</v>
      </c>
      <c r="M13">
        <f t="shared" si="0"/>
        <v>3107196.4244910614</v>
      </c>
      <c r="N13">
        <f t="shared" si="0"/>
        <v>2993755.2707446022</v>
      </c>
      <c r="O13">
        <f t="shared" si="0"/>
        <v>2899421.4603654337</v>
      </c>
      <c r="P13">
        <f t="shared" si="0"/>
        <v>2818692.9393452094</v>
      </c>
      <c r="Q13">
        <f t="shared" si="0"/>
        <v>2747643.9441829114</v>
      </c>
      <c r="R13">
        <f t="shared" si="0"/>
        <v>2683473.6490357756</v>
      </c>
      <c r="S13">
        <f t="shared" si="0"/>
        <v>2624183.9682171871</v>
      </c>
      <c r="T13">
        <f t="shared" si="0"/>
        <v>2599425.7839753805</v>
      </c>
      <c r="U13">
        <f t="shared" si="0"/>
        <v>2577025.3460434135</v>
      </c>
      <c r="V13">
        <f t="shared" si="0"/>
        <v>2556317.2372346963</v>
      </c>
      <c r="W13">
        <f t="shared" si="0"/>
        <v>2536822.3089382616</v>
      </c>
      <c r="X13">
        <f t="shared" si="0"/>
        <v>2518195.4850676795</v>
      </c>
      <c r="Y13">
        <f t="shared" si="0"/>
        <v>2500188.1999312816</v>
      </c>
      <c r="Z13">
        <f t="shared" si="0"/>
        <v>2482621.3651493979</v>
      </c>
      <c r="AA13">
        <f t="shared" si="0"/>
        <v>2465365.912707129</v>
      </c>
      <c r="AB13">
        <f t="shared" si="0"/>
        <v>2448328.7897782619</v>
      </c>
      <c r="AC13">
        <f t="shared" si="0"/>
        <v>2431442.876922382</v>
      </c>
      <c r="AD13">
        <f t="shared" si="0"/>
        <v>2414659.7299567293</v>
      </c>
      <c r="AE13">
        <f t="shared" si="0"/>
        <v>2397944.3542024461</v>
      </c>
      <c r="AF13">
        <f t="shared" si="0"/>
        <v>2381271.4416748579</v>
      </c>
      <c r="AG13">
        <f t="shared" si="0"/>
        <v>2364622.6614174782</v>
      </c>
      <c r="AH13">
        <f t="shared" si="0"/>
        <v>2347984.7080372889</v>
      </c>
      <c r="AI13">
        <f t="shared" si="0"/>
        <v>2331347.8961478472</v>
      </c>
      <c r="AJ13">
        <f t="shared" si="0"/>
        <v>2314705.1479034009</v>
      </c>
      <c r="AK13">
        <f t="shared" si="0"/>
        <v>2298051.2636115118</v>
      </c>
      <c r="AL13">
        <f t="shared" si="0"/>
        <v>2281382.3962196596</v>
      </c>
      <c r="AM13">
        <f t="shared" si="0"/>
        <v>2264695.6726467018</v>
      </c>
      <c r="AN13">
        <f t="shared" si="0"/>
        <v>2247988.9208932561</v>
      </c>
      <c r="AO13">
        <f t="shared" si="0"/>
        <v>2231260.4733570651</v>
      </c>
      <c r="AP13">
        <f t="shared" si="0"/>
        <v>2214509.02505357</v>
      </c>
      <c r="AQ13">
        <f t="shared" si="0"/>
        <v>2197733.5313995248</v>
      </c>
      <c r="AR13">
        <f t="shared" si="0"/>
        <v>2180933.1345076826</v>
      </c>
    </row>
    <row r="14" spans="1:45">
      <c r="A14" t="s">
        <v>241</v>
      </c>
      <c r="B14" t="s">
        <v>275</v>
      </c>
      <c r="C14">
        <f>((($B$8*C8)*C5)+(($B$9*C9)*C5)+(($B$10*C10)*C5)+(($B$11*C11)*C5))*1000000</f>
        <v>7423864.6092767371</v>
      </c>
      <c r="D14">
        <f t="shared" ref="D14:AR14" si="1">((($B$8*D8)*D5)+(($B$9*D9)*D5)+(($B$10*D10)*D5)+(($B$11*D11)*D5))*1000000</f>
        <v>6056351.3415107075</v>
      </c>
      <c r="E14">
        <f t="shared" si="1"/>
        <v>5074064.5116720879</v>
      </c>
      <c r="F14">
        <f t="shared" si="1"/>
        <v>4368738.1235013716</v>
      </c>
      <c r="G14">
        <f t="shared" si="1"/>
        <v>3862528.4895030097</v>
      </c>
      <c r="H14">
        <f t="shared" si="1"/>
        <v>3499459.637264939</v>
      </c>
      <c r="I14">
        <f t="shared" si="1"/>
        <v>3239275.741344078</v>
      </c>
      <c r="J14">
        <f t="shared" si="1"/>
        <v>3024525.2319645956</v>
      </c>
      <c r="K14">
        <f t="shared" si="1"/>
        <v>2864840.9842430674</v>
      </c>
      <c r="L14">
        <f t="shared" si="1"/>
        <v>2744207.8243218106</v>
      </c>
      <c r="M14">
        <f t="shared" si="1"/>
        <v>2651187.0694256779</v>
      </c>
      <c r="N14">
        <f t="shared" si="1"/>
        <v>2561198.2346641379</v>
      </c>
      <c r="O14">
        <f t="shared" si="1"/>
        <v>2485441.7168732267</v>
      </c>
      <c r="P14">
        <f t="shared" si="1"/>
        <v>2419843.7403041809</v>
      </c>
      <c r="Q14">
        <f t="shared" si="1"/>
        <v>2361489.5431009736</v>
      </c>
      <c r="R14">
        <f t="shared" si="1"/>
        <v>2308293.6145409197</v>
      </c>
      <c r="S14">
        <f t="shared" si="1"/>
        <v>2258763.7436523288</v>
      </c>
      <c r="T14">
        <f t="shared" si="1"/>
        <v>2238594.6537235817</v>
      </c>
      <c r="U14">
        <f t="shared" si="1"/>
        <v>2220212.0860220483</v>
      </c>
      <c r="V14">
        <f t="shared" si="1"/>
        <v>2203114.9579852642</v>
      </c>
      <c r="W14">
        <f t="shared" si="1"/>
        <v>2186941.2728769504</v>
      </c>
      <c r="X14">
        <f t="shared" si="1"/>
        <v>2171429.4455450498</v>
      </c>
      <c r="Y14">
        <f t="shared" si="1"/>
        <v>2156390.3935932578</v>
      </c>
      <c r="Z14">
        <f t="shared" si="1"/>
        <v>2141687.3940951475</v>
      </c>
      <c r="AA14">
        <f t="shared" si="1"/>
        <v>2127221.5427729278</v>
      </c>
      <c r="AB14">
        <f t="shared" si="1"/>
        <v>2112921.2557102055</v>
      </c>
      <c r="AC14">
        <f t="shared" si="1"/>
        <v>2098734.6884682062</v>
      </c>
      <c r="AD14">
        <f t="shared" si="1"/>
        <v>2084624.2609603466</v>
      </c>
      <c r="AE14">
        <f t="shared" si="1"/>
        <v>2070562.7024919714</v>
      </c>
      <c r="AF14">
        <f t="shared" si="1"/>
        <v>2056530.1944002607</v>
      </c>
      <c r="AG14">
        <f t="shared" si="1"/>
        <v>2042512.3053225223</v>
      </c>
      <c r="AH14">
        <f t="shared" si="1"/>
        <v>2028498.4989546917</v>
      </c>
      <c r="AI14">
        <f t="shared" si="1"/>
        <v>2014481.0553715394</v>
      </c>
      <c r="AJ14">
        <f t="shared" si="1"/>
        <v>2000454.291151478</v>
      </c>
      <c r="AK14">
        <f t="shared" si="1"/>
        <v>1986413.9954297657</v>
      </c>
      <c r="AL14">
        <f t="shared" si="1"/>
        <v>1972357.0220177469</v>
      </c>
      <c r="AM14">
        <f t="shared" si="1"/>
        <v>1958280.9943416021</v>
      </c>
      <c r="AN14">
        <f t="shared" si="1"/>
        <v>1944184.0919524354</v>
      </c>
      <c r="AO14">
        <f t="shared" si="1"/>
        <v>1930064.8960251187</v>
      </c>
      <c r="AP14">
        <f t="shared" si="1"/>
        <v>1915922.2775229511</v>
      </c>
      <c r="AQ14">
        <f t="shared" si="1"/>
        <v>1901755.3162275837</v>
      </c>
      <c r="AR14">
        <f t="shared" si="1"/>
        <v>1887563.2421015729</v>
      </c>
    </row>
    <row r="15" spans="1:45">
      <c r="A15" t="s">
        <v>240</v>
      </c>
      <c r="B15" t="s">
        <v>276</v>
      </c>
      <c r="C15">
        <f>((($B$8*C8)*C4)+(($B$9*C9)*C4)+(($B$10*C10)*C4)+(($B$11*C11)*C4))*1000000</f>
        <v>7423864.6092767371</v>
      </c>
      <c r="D15">
        <f t="shared" ref="D15:AR15" si="2">((($B$8*D8)*D4)+(($B$9*D9)*D4)+(($B$10*D10)*D4)+(($B$11*D11)*D4))*1000000</f>
        <v>6173337.2782976273</v>
      </c>
      <c r="E15">
        <f t="shared" si="2"/>
        <v>5275956.1106541492</v>
      </c>
      <c r="F15">
        <f t="shared" si="2"/>
        <v>4631949.7992712818</v>
      </c>
      <c r="G15">
        <f t="shared" si="2"/>
        <v>4169721.7526222412</v>
      </c>
      <c r="H15">
        <f t="shared" si="2"/>
        <v>3837889.7460994772</v>
      </c>
      <c r="I15">
        <f t="shared" si="2"/>
        <v>3599575.5965128918</v>
      </c>
      <c r="J15">
        <f t="shared" si="2"/>
        <v>3396307.9537951848</v>
      </c>
      <c r="K15">
        <f t="shared" si="2"/>
        <v>3242793.8649920602</v>
      </c>
      <c r="L15">
        <f t="shared" si="2"/>
        <v>3124458.6653850237</v>
      </c>
      <c r="M15">
        <f t="shared" si="2"/>
        <v>3030914.519117868</v>
      </c>
      <c r="N15">
        <f t="shared" si="2"/>
        <v>2939499.6796427821</v>
      </c>
      <c r="O15">
        <f t="shared" si="2"/>
        <v>2860843.8864618735</v>
      </c>
      <c r="P15">
        <f t="shared" si="2"/>
        <v>2791271.6410133964</v>
      </c>
      <c r="Q15">
        <f t="shared" si="2"/>
        <v>2728159.0169650861</v>
      </c>
      <c r="R15">
        <f t="shared" si="2"/>
        <v>2669632.8253133255</v>
      </c>
      <c r="S15">
        <f t="shared" si="2"/>
        <v>2614355.8162265704</v>
      </c>
      <c r="T15">
        <f t="shared" si="2"/>
        <v>2592365.1136792307</v>
      </c>
      <c r="U15">
        <f t="shared" si="2"/>
        <v>2571953.1423099902</v>
      </c>
      <c r="V15">
        <f t="shared" si="2"/>
        <v>2552673.6951497495</v>
      </c>
      <c r="W15">
        <f t="shared" si="2"/>
        <v>2534205.1693811677</v>
      </c>
      <c r="X15">
        <f t="shared" si="2"/>
        <v>2516315.7112220698</v>
      </c>
      <c r="Y15">
        <f t="shared" si="2"/>
        <v>2498838.1196816242</v>
      </c>
      <c r="Z15">
        <f t="shared" si="2"/>
        <v>2481651.7744345823</v>
      </c>
      <c r="AA15">
        <f t="shared" si="2"/>
        <v>2464669.6200619237</v>
      </c>
      <c r="AB15">
        <f t="shared" si="2"/>
        <v>2447828.7906254292</v>
      </c>
      <c r="AC15">
        <f t="shared" si="2"/>
        <v>2431083.855448782</v>
      </c>
      <c r="AD15">
        <f t="shared" si="2"/>
        <v>2414401.9525421639</v>
      </c>
      <c r="AE15">
        <f t="shared" si="2"/>
        <v>2397759.2815882531</v>
      </c>
      <c r="AF15">
        <f t="shared" si="2"/>
        <v>2381138.5762811354</v>
      </c>
      <c r="AG15">
        <f t="shared" si="2"/>
        <v>2364527.2822391796</v>
      </c>
      <c r="AH15">
        <f t="shared" si="2"/>
        <v>2347916.2433234514</v>
      </c>
      <c r="AI15">
        <f t="shared" si="2"/>
        <v>2331298.7543462836</v>
      </c>
      <c r="AJ15">
        <f t="shared" si="2"/>
        <v>2314669.8778653624</v>
      </c>
      <c r="AK15">
        <f t="shared" si="2"/>
        <v>2298025.9513546261</v>
      </c>
      <c r="AL15">
        <f t="shared" si="2"/>
        <v>2281364.2316382187</v>
      </c>
      <c r="AM15">
        <f t="shared" si="2"/>
        <v>2264682.638308377</v>
      </c>
      <c r="AN15">
        <f t="shared" si="2"/>
        <v>2247979.5685352306</v>
      </c>
      <c r="AO15">
        <f t="shared" si="2"/>
        <v>2231253.7633765936</v>
      </c>
      <c r="AP15">
        <f t="shared" si="2"/>
        <v>2214504.2112448486</v>
      </c>
      <c r="AQ15">
        <f t="shared" si="2"/>
        <v>2197730.078187278</v>
      </c>
      <c r="AR15">
        <f t="shared" si="2"/>
        <v>2180930.6575191342</v>
      </c>
    </row>
    <row r="17" spans="1:44">
      <c r="D17" s="231" t="s">
        <v>258</v>
      </c>
      <c r="E17" s="209"/>
      <c r="F17" s="209"/>
      <c r="G17" s="209"/>
      <c r="H17" s="209"/>
      <c r="I17" s="209"/>
      <c r="J17" s="210"/>
    </row>
    <row r="18" spans="1:44">
      <c r="D18" s="232">
        <v>1990</v>
      </c>
      <c r="E18" s="232">
        <v>2000</v>
      </c>
      <c r="F18" s="232">
        <v>2010</v>
      </c>
      <c r="G18" s="232">
        <v>2020</v>
      </c>
      <c r="H18" s="232">
        <v>2030</v>
      </c>
      <c r="I18" s="232">
        <v>2040</v>
      </c>
      <c r="J18" s="232">
        <v>2050</v>
      </c>
    </row>
    <row r="19" spans="1:44">
      <c r="D19" s="136">
        <v>8116594</v>
      </c>
      <c r="E19" s="136">
        <v>8847087</v>
      </c>
      <c r="F19" s="176">
        <v>4686518.1516450252</v>
      </c>
      <c r="G19" s="176">
        <v>3978292.7657284108</v>
      </c>
      <c r="H19" s="176">
        <v>3211591.0722384378</v>
      </c>
      <c r="I19" s="176">
        <v>2683093.726266752</v>
      </c>
      <c r="J19" s="176">
        <v>2180924.4093731367</v>
      </c>
    </row>
    <row r="20" spans="1:44">
      <c r="D20" s="108" t="s">
        <v>255</v>
      </c>
      <c r="E20" s="109"/>
      <c r="F20" s="147"/>
      <c r="G20" s="148">
        <f>((J19/D19)^(1/6))-1</f>
        <v>-0.1966999418030877</v>
      </c>
    </row>
    <row r="21" spans="1:44">
      <c r="A21" s="55" t="s">
        <v>247</v>
      </c>
      <c r="B21" s="55"/>
      <c r="D21" s="108" t="s">
        <v>252</v>
      </c>
      <c r="E21" s="109"/>
      <c r="F21" s="147"/>
      <c r="G21" s="148">
        <f>(J19-D19)/D19</f>
        <v>-0.73130054190549187</v>
      </c>
    </row>
    <row r="22" spans="1:44">
      <c r="A22" s="55"/>
      <c r="B22" s="55"/>
    </row>
    <row r="24" spans="1:44">
      <c r="A24" t="s">
        <v>244</v>
      </c>
      <c r="C24">
        <v>30.339765840399998</v>
      </c>
      <c r="D24">
        <v>25.455906240531867</v>
      </c>
      <c r="E24">
        <v>21.952864654862164</v>
      </c>
      <c r="F24">
        <v>19.449617718790744</v>
      </c>
      <c r="G24">
        <v>17.670461418919324</v>
      </c>
      <c r="H24">
        <v>16.415872209582872</v>
      </c>
      <c r="I24">
        <v>15.541437262454101</v>
      </c>
      <c r="J24">
        <v>14.94261747679985</v>
      </c>
      <c r="K24">
        <v>14.543727175942228</v>
      </c>
      <c r="L24">
        <v>14.289962537425193</v>
      </c>
      <c r="M24">
        <v>14.141634573607764</v>
      </c>
      <c r="N24">
        <v>13.954702841753885</v>
      </c>
      <c r="O24">
        <v>13.822771938464602</v>
      </c>
      <c r="P24">
        <v>13.730748258598055</v>
      </c>
      <c r="Q24">
        <v>13.667693405316271</v>
      </c>
      <c r="R24">
        <v>13.625678949286351</v>
      </c>
      <c r="S24">
        <v>13.598957194045243</v>
      </c>
      <c r="T24">
        <v>13.583360658935407</v>
      </c>
      <c r="U24">
        <v>13.57586712634555</v>
      </c>
      <c r="V24">
        <v>13.574284555653284</v>
      </c>
      <c r="W24">
        <v>13.57702279253569</v>
      </c>
      <c r="X24">
        <v>13.582928136515966</v>
      </c>
      <c r="Y24">
        <v>13.591163438442402</v>
      </c>
      <c r="Z24">
        <v>13.601121181907788</v>
      </c>
      <c r="AA24">
        <v>13.612360463703116</v>
      </c>
      <c r="AB24">
        <v>13.624561293638878</v>
      </c>
      <c r="AC24">
        <v>13.637491447703132</v>
      </c>
      <c r="AD24">
        <v>13.650982421680945</v>
      </c>
      <c r="AE24">
        <v>13.664911983291265</v>
      </c>
      <c r="AF24">
        <v>13.679191509629756</v>
      </c>
      <c r="AG24">
        <v>13.693756795615348</v>
      </c>
      <c r="AH24">
        <v>13.708561380601958</v>
      </c>
      <c r="AI24">
        <v>13.723571702243438</v>
      </c>
      <c r="AJ24">
        <v>13.738763576532287</v>
      </c>
      <c r="AK24">
        <v>13.754119640538386</v>
      </c>
      <c r="AL24">
        <v>13.76962749413963</v>
      </c>
      <c r="AM24">
        <v>13.785278349380542</v>
      </c>
      <c r="AN24">
        <v>13.801066048565009</v>
      </c>
      <c r="AO24">
        <v>13.816986350251369</v>
      </c>
      <c r="AP24">
        <v>13.833036409934916</v>
      </c>
      <c r="AQ24">
        <v>13.84921440224403</v>
      </c>
      <c r="AR24">
        <v>13.865519246023222</v>
      </c>
    </row>
    <row r="25" spans="1:44">
      <c r="A25" t="s">
        <v>245</v>
      </c>
      <c r="C25">
        <v>30.339765840399998</v>
      </c>
      <c r="D25">
        <v>24.424654030709998</v>
      </c>
      <c r="E25">
        <v>20.166163480861538</v>
      </c>
      <c r="F25">
        <v>17.10941272352261</v>
      </c>
      <c r="G25">
        <v>14.924644532562736</v>
      </c>
      <c r="H25">
        <v>13.372769252210247</v>
      </c>
      <c r="I25">
        <v>12.28040707494649</v>
      </c>
      <c r="J25">
        <v>11.521807928618333</v>
      </c>
      <c r="K25">
        <v>11.005751723084368</v>
      </c>
      <c r="L25">
        <v>10.666055598556074</v>
      </c>
      <c r="M25">
        <v>10.454693910720875</v>
      </c>
      <c r="N25">
        <v>10.221517452468513</v>
      </c>
      <c r="O25">
        <v>10.055653798824009</v>
      </c>
      <c r="P25">
        <v>9.9387276466665142</v>
      </c>
      <c r="Q25">
        <v>9.8573946809741368</v>
      </c>
      <c r="R25">
        <v>9.8019623240860572</v>
      </c>
      <c r="S25">
        <v>9.765389099416101</v>
      </c>
      <c r="T25">
        <v>9.7425585484379535</v>
      </c>
      <c r="U25">
        <v>9.7297522744318048</v>
      </c>
      <c r="V25">
        <v>9.7242674328767045</v>
      </c>
      <c r="W25">
        <v>9.7241390218632304</v>
      </c>
      <c r="X25">
        <v>9.7279382213467152</v>
      </c>
      <c r="Y25">
        <v>9.7346259277389056</v>
      </c>
      <c r="Z25">
        <v>9.7434463559787261</v>
      </c>
      <c r="AA25">
        <v>9.7538497328739258</v>
      </c>
      <c r="AB25">
        <v>9.7654361163638654</v>
      </c>
      <c r="AC25">
        <v>9.7779145592605357</v>
      </c>
      <c r="AD25">
        <v>9.7910734203829843</v>
      </c>
      <c r="AE25">
        <v>9.8047587756066594</v>
      </c>
      <c r="AF25">
        <v>9.8188587156509115</v>
      </c>
      <c r="AG25">
        <v>9.8332919230142437</v>
      </c>
      <c r="AH25">
        <v>9.8479993601196067</v>
      </c>
      <c r="AI25">
        <v>9.8629382199773783</v>
      </c>
      <c r="AJ25">
        <v>9.8780775225323207</v>
      </c>
      <c r="AK25">
        <v>9.8933949082849839</v>
      </c>
      <c r="AL25">
        <v>9.9088743031475754</v>
      </c>
      <c r="AM25">
        <v>9.9245042174195977</v>
      </c>
      <c r="AN25">
        <v>9.9402765064039666</v>
      </c>
      <c r="AO25">
        <v>9.9561854671733059</v>
      </c>
      <c r="AP25">
        <v>9.9722271801642712</v>
      </c>
      <c r="AQ25">
        <v>9.9883990291280327</v>
      </c>
      <c r="AR25">
        <v>10.004699351042383</v>
      </c>
    </row>
    <row r="26" spans="1:44">
      <c r="A26" t="s">
        <v>246</v>
      </c>
      <c r="C26">
        <v>39.374289373400003</v>
      </c>
      <c r="D26">
        <v>29.661239137252199</v>
      </c>
      <c r="E26">
        <v>22.6324894848631</v>
      </c>
      <c r="F26">
        <v>17.554709300122301</v>
      </c>
      <c r="G26">
        <v>13.8952306711844</v>
      </c>
      <c r="H26">
        <v>11.267076354491</v>
      </c>
      <c r="I26">
        <v>9.3890640194819106</v>
      </c>
      <c r="J26">
        <v>8.0568479649397595</v>
      </c>
      <c r="K26">
        <v>7.1218965642078604</v>
      </c>
      <c r="L26">
        <v>6.4762283452576304</v>
      </c>
      <c r="M26">
        <v>6.0413274944296997</v>
      </c>
      <c r="N26">
        <v>5.6447995169268896</v>
      </c>
      <c r="O26">
        <v>5.3595389973727396</v>
      </c>
      <c r="P26">
        <v>5.1553226749461096</v>
      </c>
      <c r="Q26">
        <v>5.0101570512923104</v>
      </c>
      <c r="R26">
        <v>4.9080342254945704</v>
      </c>
      <c r="S26">
        <v>4.8373005306953596</v>
      </c>
      <c r="T26">
        <v>4.7894704207308498</v>
      </c>
      <c r="U26">
        <v>4.7583639230485204</v>
      </c>
      <c r="V26">
        <v>4.7394792710757701</v>
      </c>
      <c r="W26">
        <v>4.7295365041774504</v>
      </c>
      <c r="X26">
        <v>4.7261453781761098</v>
      </c>
      <c r="Y26">
        <v>4.7275636790417996</v>
      </c>
      <c r="Z26">
        <v>4.7325212936175802</v>
      </c>
      <c r="AA26">
        <v>4.74009211970119</v>
      </c>
      <c r="AB26">
        <v>4.7496007869711301</v>
      </c>
      <c r="AC26">
        <v>4.7605547135330397</v>
      </c>
      <c r="AD26">
        <v>4.7725946057354198</v>
      </c>
      <c r="AE26">
        <v>4.78545838672696</v>
      </c>
      <c r="AF26">
        <v>4.7989549047114597</v>
      </c>
      <c r="AG26">
        <v>4.81294476497325</v>
      </c>
      <c r="AH26">
        <v>4.8273263521790302</v>
      </c>
      <c r="AI26">
        <v>4.8420256350918303</v>
      </c>
      <c r="AJ26">
        <v>4.8569887283478597</v>
      </c>
      <c r="AK26">
        <v>4.8721764643710399</v>
      </c>
      <c r="AL26">
        <v>4.8875604311990504</v>
      </c>
      <c r="AM26">
        <v>4.9031200795971701</v>
      </c>
      <c r="AN26">
        <v>4.9188406103394096</v>
      </c>
      <c r="AO26">
        <v>4.9347114308526399</v>
      </c>
      <c r="AP26">
        <v>4.9507250274846699</v>
      </c>
      <c r="AQ26">
        <v>4.9668761412480302</v>
      </c>
      <c r="AR26">
        <v>4.9831611652100296</v>
      </c>
    </row>
    <row r="27" spans="1:44">
      <c r="C27">
        <v>2009</v>
      </c>
      <c r="D27">
        <v>2010</v>
      </c>
      <c r="E27">
        <v>2011</v>
      </c>
      <c r="F27">
        <v>2012</v>
      </c>
      <c r="G27">
        <v>2013</v>
      </c>
      <c r="H27">
        <v>2014</v>
      </c>
      <c r="I27">
        <v>2015</v>
      </c>
      <c r="J27">
        <v>2016</v>
      </c>
      <c r="K27">
        <v>2017</v>
      </c>
      <c r="L27">
        <v>2018</v>
      </c>
      <c r="M27">
        <v>2019</v>
      </c>
      <c r="N27">
        <v>2020</v>
      </c>
      <c r="O27">
        <v>2021</v>
      </c>
      <c r="P27">
        <v>2022</v>
      </c>
      <c r="Q27">
        <v>2023</v>
      </c>
      <c r="R27">
        <v>2024</v>
      </c>
      <c r="S27">
        <v>2025</v>
      </c>
      <c r="T27">
        <v>2026</v>
      </c>
      <c r="U27">
        <v>2027</v>
      </c>
      <c r="V27">
        <v>2028</v>
      </c>
      <c r="W27">
        <v>2029</v>
      </c>
      <c r="X27">
        <v>2030</v>
      </c>
      <c r="Y27">
        <v>2031</v>
      </c>
      <c r="Z27">
        <v>2032</v>
      </c>
      <c r="AA27">
        <v>2033</v>
      </c>
      <c r="AB27">
        <v>2034</v>
      </c>
      <c r="AC27">
        <v>2035</v>
      </c>
      <c r="AD27">
        <v>2036</v>
      </c>
      <c r="AE27">
        <v>2037</v>
      </c>
      <c r="AF27">
        <v>2038</v>
      </c>
      <c r="AG27">
        <v>2039</v>
      </c>
      <c r="AH27">
        <v>2040</v>
      </c>
      <c r="AI27">
        <v>2041</v>
      </c>
      <c r="AJ27">
        <v>2042</v>
      </c>
      <c r="AK27">
        <v>2043</v>
      </c>
      <c r="AL27">
        <v>2044</v>
      </c>
      <c r="AM27">
        <v>2045</v>
      </c>
      <c r="AN27">
        <v>2046</v>
      </c>
      <c r="AO27">
        <v>2047</v>
      </c>
      <c r="AP27">
        <v>2048</v>
      </c>
      <c r="AQ27">
        <v>2049</v>
      </c>
      <c r="AR27">
        <v>2050</v>
      </c>
    </row>
    <row r="28" spans="1:44">
      <c r="A28" t="s">
        <v>240</v>
      </c>
      <c r="C28">
        <f>((($B$8*C8)*C24)+(($B$9*C9)*C24)+(($B$10*C10)*C24)+(($B$11*C11)*C24))*1000000</f>
        <v>7423864.6092767371</v>
      </c>
      <c r="D28">
        <f t="shared" ref="D28:AR28" si="3">((($B$8*D8)*D24)+(($B$9*D9)*D24)+(($B$10*D10)*D24)+(($B$11*D11)*D24))*1000000</f>
        <v>6173337.2782976273</v>
      </c>
      <c r="E28">
        <f t="shared" si="3"/>
        <v>5275956.1106541492</v>
      </c>
      <c r="F28">
        <f t="shared" si="3"/>
        <v>4631949.7992712818</v>
      </c>
      <c r="G28">
        <f t="shared" si="3"/>
        <v>4169721.7526222412</v>
      </c>
      <c r="H28">
        <f t="shared" si="3"/>
        <v>3837889.7460994772</v>
      </c>
      <c r="I28">
        <f t="shared" si="3"/>
        <v>3599575.5965128918</v>
      </c>
      <c r="J28">
        <f t="shared" si="3"/>
        <v>3396307.9537951848</v>
      </c>
      <c r="K28">
        <f t="shared" si="3"/>
        <v>3242793.8649920602</v>
      </c>
      <c r="L28">
        <f t="shared" si="3"/>
        <v>3124458.6653850237</v>
      </c>
      <c r="M28">
        <f t="shared" si="3"/>
        <v>3030914.519117868</v>
      </c>
      <c r="N28">
        <f t="shared" si="3"/>
        <v>2939499.6796427821</v>
      </c>
      <c r="O28">
        <f t="shared" si="3"/>
        <v>2860843.8864618735</v>
      </c>
      <c r="P28">
        <f t="shared" si="3"/>
        <v>2791271.6410133964</v>
      </c>
      <c r="Q28">
        <f t="shared" si="3"/>
        <v>2728159.0169650861</v>
      </c>
      <c r="R28">
        <f t="shared" si="3"/>
        <v>2669632.8253133255</v>
      </c>
      <c r="S28">
        <f t="shared" si="3"/>
        <v>2614355.8162265704</v>
      </c>
      <c r="T28">
        <f t="shared" si="3"/>
        <v>2592365.1136792307</v>
      </c>
      <c r="U28">
        <f t="shared" si="3"/>
        <v>2571953.1423099902</v>
      </c>
      <c r="V28">
        <f t="shared" si="3"/>
        <v>2552673.6951497495</v>
      </c>
      <c r="W28">
        <f t="shared" si="3"/>
        <v>2534205.1693811677</v>
      </c>
      <c r="X28">
        <f t="shared" si="3"/>
        <v>2516315.7112220698</v>
      </c>
      <c r="Y28">
        <f t="shared" si="3"/>
        <v>2498838.1196816242</v>
      </c>
      <c r="Z28">
        <f t="shared" si="3"/>
        <v>2481651.7744345823</v>
      </c>
      <c r="AA28">
        <f t="shared" si="3"/>
        <v>2464669.6200619237</v>
      </c>
      <c r="AB28">
        <f t="shared" si="3"/>
        <v>2447828.7906254292</v>
      </c>
      <c r="AC28">
        <f t="shared" si="3"/>
        <v>2431083.855448782</v>
      </c>
      <c r="AD28">
        <f t="shared" si="3"/>
        <v>2414401.9525421639</v>
      </c>
      <c r="AE28">
        <f t="shared" si="3"/>
        <v>2397759.2815882531</v>
      </c>
      <c r="AF28">
        <f t="shared" si="3"/>
        <v>2381138.5762811354</v>
      </c>
      <c r="AG28">
        <f t="shared" si="3"/>
        <v>2364527.2822391796</v>
      </c>
      <c r="AH28">
        <f t="shared" si="3"/>
        <v>2347916.2433234514</v>
      </c>
      <c r="AI28">
        <f t="shared" si="3"/>
        <v>2331298.7543462836</v>
      </c>
      <c r="AJ28">
        <f t="shared" si="3"/>
        <v>2314669.8778653624</v>
      </c>
      <c r="AK28">
        <f t="shared" si="3"/>
        <v>2298025.9513546261</v>
      </c>
      <c r="AL28">
        <f t="shared" si="3"/>
        <v>2281364.2316382187</v>
      </c>
      <c r="AM28">
        <f t="shared" si="3"/>
        <v>2264682.638308377</v>
      </c>
      <c r="AN28">
        <f t="shared" si="3"/>
        <v>2247979.5685352306</v>
      </c>
      <c r="AO28">
        <f t="shared" si="3"/>
        <v>2231253.7633765936</v>
      </c>
      <c r="AP28">
        <f t="shared" si="3"/>
        <v>2214504.2112448486</v>
      </c>
      <c r="AQ28">
        <f t="shared" si="3"/>
        <v>2197730.078187278</v>
      </c>
      <c r="AR28">
        <f t="shared" si="3"/>
        <v>2180930.6575191342</v>
      </c>
    </row>
    <row r="29" spans="1:44">
      <c r="A29" t="s">
        <v>241</v>
      </c>
      <c r="C29">
        <f>((($B$8*C8)*C25)+(($B$9*C9)*C25)+(($B$10*C10)*C25)+(($B$11*C11)*C25))*1000000</f>
        <v>7423864.6092767371</v>
      </c>
      <c r="D29">
        <f t="shared" ref="D29:AR29" si="4">((($B$8*D8)*D25)+(($B$9*D9)*D25)+(($B$10*D10)*D25)+(($B$11*D11)*D25))*1000000</f>
        <v>5923247.2736415165</v>
      </c>
      <c r="E29">
        <f t="shared" si="4"/>
        <v>4846556.2521352861</v>
      </c>
      <c r="F29">
        <f t="shared" si="4"/>
        <v>4074627.171402181</v>
      </c>
      <c r="G29">
        <f t="shared" si="4"/>
        <v>3521787.7723867241</v>
      </c>
      <c r="H29">
        <f t="shared" si="4"/>
        <v>3126438.4453511895</v>
      </c>
      <c r="I29">
        <f t="shared" si="4"/>
        <v>2844283.5032389723</v>
      </c>
      <c r="J29">
        <f t="shared" si="4"/>
        <v>2618792.053723067</v>
      </c>
      <c r="K29">
        <f t="shared" si="4"/>
        <v>2453936.5827956419</v>
      </c>
      <c r="L29">
        <f t="shared" si="4"/>
        <v>2332101.9738930459</v>
      </c>
      <c r="M29">
        <f t="shared" si="4"/>
        <v>2240708.6961555621</v>
      </c>
      <c r="N29">
        <f t="shared" si="4"/>
        <v>2153119.8204445583</v>
      </c>
      <c r="O29">
        <f t="shared" si="4"/>
        <v>2081178.4946470167</v>
      </c>
      <c r="P29">
        <f t="shared" si="4"/>
        <v>2020406.179286296</v>
      </c>
      <c r="Q29">
        <f t="shared" si="4"/>
        <v>1967599.0223941503</v>
      </c>
      <c r="R29">
        <f t="shared" si="4"/>
        <v>1920465.0623472359</v>
      </c>
      <c r="S29">
        <f t="shared" si="4"/>
        <v>1877364.6703552599</v>
      </c>
      <c r="T29">
        <f t="shared" si="4"/>
        <v>1859353.4790916292</v>
      </c>
      <c r="U29">
        <f t="shared" si="4"/>
        <v>1843305.2344450071</v>
      </c>
      <c r="V29">
        <f t="shared" si="4"/>
        <v>1828669.6126587202</v>
      </c>
      <c r="W29">
        <f t="shared" si="4"/>
        <v>1815049.1277465497</v>
      </c>
      <c r="X29">
        <f t="shared" si="4"/>
        <v>1802156.6144022308</v>
      </c>
      <c r="Y29">
        <f t="shared" si="4"/>
        <v>1789784.5507671149</v>
      </c>
      <c r="Z29">
        <f t="shared" si="4"/>
        <v>1777782.920615897</v>
      </c>
      <c r="AA29">
        <f t="shared" si="4"/>
        <v>1766043.2354377732</v>
      </c>
      <c r="AB29">
        <f t="shared" si="4"/>
        <v>1754487.0006059832</v>
      </c>
      <c r="AC29">
        <f t="shared" si="4"/>
        <v>1743057.3882397895</v>
      </c>
      <c r="AD29">
        <f t="shared" si="4"/>
        <v>1731713.2242519909</v>
      </c>
      <c r="AE29">
        <f t="shared" si="4"/>
        <v>1720424.6457416527</v>
      </c>
      <c r="AF29">
        <f t="shared" si="4"/>
        <v>1709169.9642067105</v>
      </c>
      <c r="AG29">
        <f t="shared" si="4"/>
        <v>1697933.3993746839</v>
      </c>
      <c r="AH29">
        <f t="shared" si="4"/>
        <v>1686703.4417325892</v>
      </c>
      <c r="AI29">
        <f t="shared" si="4"/>
        <v>1675471.6691332473</v>
      </c>
      <c r="AJ29">
        <f t="shared" si="4"/>
        <v>1664231.8914112609</v>
      </c>
      <c r="AK29">
        <f t="shared" si="4"/>
        <v>1652979.5319817849</v>
      </c>
      <c r="AL29">
        <f t="shared" si="4"/>
        <v>1641711.1806852429</v>
      </c>
      <c r="AM29">
        <f t="shared" si="4"/>
        <v>1630424.2703970072</v>
      </c>
      <c r="AN29">
        <f t="shared" si="4"/>
        <v>1619116.8431014279</v>
      </c>
      <c r="AO29">
        <f t="shared" si="4"/>
        <v>1607787.3806469846</v>
      </c>
      <c r="AP29">
        <f t="shared" si="4"/>
        <v>1596434.6822729155</v>
      </c>
      <c r="AQ29">
        <f t="shared" si="4"/>
        <v>1585057.7759626831</v>
      </c>
      <c r="AR29">
        <f t="shared" si="4"/>
        <v>1573655.8542665613</v>
      </c>
    </row>
    <row r="30" spans="1:44">
      <c r="A30" t="s">
        <v>242</v>
      </c>
      <c r="C30">
        <f>((($B$8*C8)*C26)+(($B$9*C9)*C26)+(($B$10*C10)*C26)+(($B$11*C11)*C26))*1000000</f>
        <v>9634530.303637689</v>
      </c>
      <c r="D30">
        <f t="shared" ref="D30:AR30" si="5">((($B$8*D8)*D26)+(($B$9*D9)*D26)+(($B$10*D10)*D26)+(($B$11*D11)*D26))*1000000</f>
        <v>7193176.7644141736</v>
      </c>
      <c r="E30">
        <f t="shared" si="5"/>
        <v>5439291.0936355861</v>
      </c>
      <c r="F30">
        <f t="shared" si="5"/>
        <v>4180675.0854752897</v>
      </c>
      <c r="G30">
        <f t="shared" si="5"/>
        <v>3278875.6452792585</v>
      </c>
      <c r="H30">
        <f t="shared" si="5"/>
        <v>2634145.5548233497</v>
      </c>
      <c r="I30">
        <f t="shared" si="5"/>
        <v>2174615.2011482371</v>
      </c>
      <c r="J30">
        <f t="shared" si="5"/>
        <v>1831241.2044495232</v>
      </c>
      <c r="K30">
        <f t="shared" si="5"/>
        <v>1587959.0015772597</v>
      </c>
      <c r="L30">
        <f t="shared" si="5"/>
        <v>1416008.4548407965</v>
      </c>
      <c r="M30">
        <f t="shared" si="5"/>
        <v>1294811.2272527472</v>
      </c>
      <c r="N30">
        <f t="shared" si="5"/>
        <v>1189053.3650065789</v>
      </c>
      <c r="O30">
        <f t="shared" si="5"/>
        <v>1109242.3750565713</v>
      </c>
      <c r="P30">
        <f t="shared" si="5"/>
        <v>1048005.9580030236</v>
      </c>
      <c r="Q30">
        <f t="shared" si="5"/>
        <v>1000059.3904585054</v>
      </c>
      <c r="R30">
        <f t="shared" si="5"/>
        <v>961614.41385112226</v>
      </c>
      <c r="S30">
        <f t="shared" si="5"/>
        <v>929955.48090973834</v>
      </c>
      <c r="T30">
        <f t="shared" si="5"/>
        <v>914063.63590395509</v>
      </c>
      <c r="U30">
        <f t="shared" si="5"/>
        <v>901473.83811596909</v>
      </c>
      <c r="V30">
        <f t="shared" si="5"/>
        <v>891269.37146341358</v>
      </c>
      <c r="W30">
        <f t="shared" si="5"/>
        <v>882786.75235433993</v>
      </c>
      <c r="X30">
        <f t="shared" si="5"/>
        <v>875545.66652331152</v>
      </c>
      <c r="Y30">
        <f t="shared" si="5"/>
        <v>869198.31314792961</v>
      </c>
      <c r="Z30">
        <f t="shared" si="5"/>
        <v>863492.77451317804</v>
      </c>
      <c r="AA30">
        <f t="shared" si="5"/>
        <v>858246.52343538264</v>
      </c>
      <c r="AB30">
        <f t="shared" si="5"/>
        <v>853327.25948051235</v>
      </c>
      <c r="AC30">
        <f t="shared" si="5"/>
        <v>848639.04416966566</v>
      </c>
      <c r="AD30">
        <f t="shared" si="5"/>
        <v>844112.2681748271</v>
      </c>
      <c r="AE30">
        <f t="shared" si="5"/>
        <v>839696.39010182989</v>
      </c>
      <c r="AF30">
        <f t="shared" si="5"/>
        <v>835354.68023806484</v>
      </c>
      <c r="AG30">
        <f t="shared" si="5"/>
        <v>831060.41494277131</v>
      </c>
      <c r="AH30">
        <f t="shared" si="5"/>
        <v>826794.12079977081</v>
      </c>
      <c r="AI30">
        <f t="shared" si="5"/>
        <v>822541.57857149071</v>
      </c>
      <c r="AJ30">
        <f t="shared" si="5"/>
        <v>818292.37718609779</v>
      </c>
      <c r="AK30">
        <f t="shared" si="5"/>
        <v>814038.86597758369</v>
      </c>
      <c r="AL30">
        <f t="shared" si="5"/>
        <v>809775.39533682866</v>
      </c>
      <c r="AM30">
        <f t="shared" si="5"/>
        <v>805497.76626772794</v>
      </c>
      <c r="AN30">
        <f t="shared" si="5"/>
        <v>801202.83128954901</v>
      </c>
      <c r="AO30">
        <f t="shared" si="5"/>
        <v>796888.20500768116</v>
      </c>
      <c r="AP30">
        <f t="shared" si="5"/>
        <v>792552.05416839162</v>
      </c>
      <c r="AQ30">
        <f t="shared" si="5"/>
        <v>788192.94533290144</v>
      </c>
      <c r="AR30">
        <f t="shared" si="5"/>
        <v>783809.73432944913</v>
      </c>
    </row>
    <row r="33" spans="1:9">
      <c r="A33" t="s">
        <v>254</v>
      </c>
    </row>
    <row r="36" spans="1:9">
      <c r="C36" s="231" t="s">
        <v>257</v>
      </c>
      <c r="D36" s="209"/>
      <c r="E36" s="209"/>
      <c r="F36" s="209"/>
      <c r="G36" s="209"/>
      <c r="H36" s="209"/>
      <c r="I36" s="210"/>
    </row>
    <row r="37" spans="1:9">
      <c r="C37" s="232">
        <v>1990</v>
      </c>
      <c r="D37" s="232">
        <v>2000</v>
      </c>
      <c r="E37" s="232">
        <v>2010</v>
      </c>
      <c r="F37" s="232">
        <v>2020</v>
      </c>
      <c r="G37" s="232">
        <v>2030</v>
      </c>
      <c r="H37" s="232">
        <v>2040</v>
      </c>
      <c r="I37" s="232">
        <v>2050</v>
      </c>
    </row>
    <row r="38" spans="1:9">
      <c r="C38" s="136">
        <v>8116594</v>
      </c>
      <c r="D38" s="136">
        <v>8847087</v>
      </c>
      <c r="E38" s="176">
        <v>3992109.7556674238</v>
      </c>
      <c r="F38" s="176">
        <v>3328334.3264928311</v>
      </c>
      <c r="G38" s="176">
        <v>2595622.7865852928</v>
      </c>
      <c r="H38" s="176">
        <v>2069439.9705721613</v>
      </c>
      <c r="I38" s="176">
        <v>1573647.1673713531</v>
      </c>
    </row>
    <row r="39" spans="1:9">
      <c r="C39" s="108" t="s">
        <v>267</v>
      </c>
      <c r="D39" s="109"/>
      <c r="E39" s="147"/>
      <c r="F39" s="148">
        <f>(I38-C38)/C38</f>
        <v>-0.80611976312091582</v>
      </c>
    </row>
    <row r="45" spans="1:9">
      <c r="B45" s="231" t="s">
        <v>258</v>
      </c>
      <c r="C45" s="209"/>
      <c r="D45" s="209"/>
      <c r="E45" s="209"/>
      <c r="F45" s="209"/>
      <c r="G45" s="209"/>
      <c r="H45" s="210"/>
    </row>
    <row r="46" spans="1:9">
      <c r="B46" s="232">
        <v>1990</v>
      </c>
      <c r="C46" s="232">
        <v>2000</v>
      </c>
      <c r="D46" s="232">
        <v>2010</v>
      </c>
      <c r="E46" s="232">
        <v>2020</v>
      </c>
      <c r="F46" s="232">
        <v>2030</v>
      </c>
      <c r="G46" s="232">
        <v>2040</v>
      </c>
      <c r="H46" s="232">
        <v>2050</v>
      </c>
    </row>
    <row r="47" spans="1:9">
      <c r="B47" s="136">
        <v>8116594</v>
      </c>
      <c r="C47" s="136">
        <v>8847087</v>
      </c>
      <c r="D47" s="176">
        <v>4686518.1516450252</v>
      </c>
      <c r="E47" s="176">
        <v>3978292.7657284108</v>
      </c>
      <c r="F47" s="176">
        <v>3211591.0722384378</v>
      </c>
      <c r="G47" s="176">
        <v>2683093.726266752</v>
      </c>
      <c r="H47" s="176">
        <v>2180924.4093731367</v>
      </c>
    </row>
    <row r="48" spans="1:9">
      <c r="B48" s="108" t="s">
        <v>255</v>
      </c>
      <c r="C48" s="109"/>
      <c r="D48" s="147"/>
      <c r="E48" s="148">
        <f>((H47/B47)^(1/6))-1</f>
        <v>-0.1966999418030877</v>
      </c>
    </row>
    <row r="49" spans="2:9">
      <c r="B49" s="108" t="s">
        <v>252</v>
      </c>
      <c r="C49" s="109"/>
      <c r="D49" s="147"/>
      <c r="E49" s="148">
        <f>(H47-B47)/B47</f>
        <v>-0.73130054190549187</v>
      </c>
    </row>
    <row r="50" spans="2:9">
      <c r="B50" s="231" t="s">
        <v>257</v>
      </c>
      <c r="C50" s="209"/>
      <c r="D50" s="209"/>
      <c r="E50" s="209"/>
      <c r="F50" s="209"/>
      <c r="G50" s="209"/>
      <c r="H50" s="210"/>
    </row>
    <row r="51" spans="2:9">
      <c r="B51" s="232">
        <v>1990</v>
      </c>
      <c r="C51" s="232">
        <v>2000</v>
      </c>
      <c r="D51" s="232">
        <v>2010</v>
      </c>
      <c r="E51" s="232">
        <v>2020</v>
      </c>
      <c r="F51" s="232">
        <v>2030</v>
      </c>
      <c r="G51" s="232">
        <v>2040</v>
      </c>
      <c r="H51" s="232">
        <v>2050</v>
      </c>
    </row>
    <row r="52" spans="2:9">
      <c r="B52" s="136">
        <v>8116594</v>
      </c>
      <c r="C52" s="136">
        <v>8847087</v>
      </c>
      <c r="D52" s="176">
        <v>3992109.7556674238</v>
      </c>
      <c r="E52" s="176">
        <v>3328334.3264928311</v>
      </c>
      <c r="F52" s="176">
        <v>2595622.7865852928</v>
      </c>
      <c r="G52" s="176">
        <v>2069439.9705721613</v>
      </c>
      <c r="H52" s="176">
        <v>1573647.1673713531</v>
      </c>
    </row>
    <row r="53" spans="2:9">
      <c r="B53" s="108" t="s">
        <v>255</v>
      </c>
      <c r="C53" s="109"/>
      <c r="D53" s="147"/>
      <c r="E53" s="148">
        <f>((H52/B52)^(1/6))-1</f>
        <v>-0.23922612538767019</v>
      </c>
    </row>
    <row r="54" spans="2:9">
      <c r="B54" s="108" t="s">
        <v>252</v>
      </c>
      <c r="C54" s="109"/>
      <c r="D54" s="147"/>
      <c r="E54" s="148">
        <f>(H52-B52)/B52</f>
        <v>-0.80611976312091582</v>
      </c>
    </row>
    <row r="58" spans="2:9">
      <c r="C58" s="232">
        <v>1990</v>
      </c>
      <c r="D58" s="232">
        <v>2000</v>
      </c>
      <c r="E58" s="232">
        <v>2010</v>
      </c>
      <c r="F58" s="232">
        <v>2020</v>
      </c>
      <c r="G58" s="232">
        <v>2030</v>
      </c>
      <c r="H58" s="232">
        <v>2040</v>
      </c>
      <c r="I58" s="232">
        <v>2050</v>
      </c>
    </row>
    <row r="59" spans="2:9">
      <c r="B59" t="s">
        <v>274</v>
      </c>
      <c r="C59" s="136">
        <v>8116594</v>
      </c>
      <c r="D59" s="136">
        <v>8847087</v>
      </c>
      <c r="E59">
        <v>7758890.8345815698</v>
      </c>
      <c r="F59">
        <v>2993755.2707446022</v>
      </c>
      <c r="G59">
        <v>2518195.4850676795</v>
      </c>
      <c r="H59">
        <v>2347984.7080372889</v>
      </c>
      <c r="I59">
        <v>2180933.1345076826</v>
      </c>
    </row>
    <row r="60" spans="2:9">
      <c r="B60" t="s">
        <v>276</v>
      </c>
      <c r="C60" s="136">
        <v>8116594</v>
      </c>
      <c r="D60" s="136">
        <v>8847087</v>
      </c>
      <c r="E60">
        <v>6056351.3415107075</v>
      </c>
      <c r="F60">
        <v>2561198.2346641379</v>
      </c>
      <c r="G60">
        <v>2171429.4455450498</v>
      </c>
      <c r="H60">
        <v>2028498.4989546917</v>
      </c>
      <c r="I60">
        <v>1887563.2421015729</v>
      </c>
    </row>
    <row r="61" spans="2:9">
      <c r="B61" t="s">
        <v>275</v>
      </c>
      <c r="C61" s="136">
        <v>8116594</v>
      </c>
      <c r="D61" s="136">
        <v>8847087</v>
      </c>
      <c r="E61">
        <v>6173337.2782976273</v>
      </c>
      <c r="F61">
        <v>2939499.6796427821</v>
      </c>
      <c r="G61">
        <v>2516315.7112220698</v>
      </c>
      <c r="H61">
        <v>2347916.2433234514</v>
      </c>
      <c r="I61">
        <v>2180930.6575191342</v>
      </c>
    </row>
    <row r="68" spans="2:44">
      <c r="C68">
        <v>2009</v>
      </c>
      <c r="D68">
        <v>2010</v>
      </c>
      <c r="E68">
        <v>2011</v>
      </c>
      <c r="F68">
        <v>2012</v>
      </c>
      <c r="G68">
        <v>2013</v>
      </c>
      <c r="H68">
        <v>2014</v>
      </c>
      <c r="I68">
        <v>2015</v>
      </c>
      <c r="J68">
        <v>2016</v>
      </c>
      <c r="K68">
        <v>2017</v>
      </c>
      <c r="L68">
        <v>2018</v>
      </c>
      <c r="M68">
        <v>2019</v>
      </c>
      <c r="N68">
        <v>2020</v>
      </c>
      <c r="O68">
        <v>2021</v>
      </c>
      <c r="P68">
        <v>2022</v>
      </c>
      <c r="Q68">
        <v>2023</v>
      </c>
      <c r="R68">
        <v>2024</v>
      </c>
      <c r="S68">
        <v>2025</v>
      </c>
      <c r="T68">
        <v>2026</v>
      </c>
      <c r="U68">
        <v>2027</v>
      </c>
      <c r="V68">
        <v>2028</v>
      </c>
      <c r="W68">
        <v>2029</v>
      </c>
      <c r="X68">
        <v>2030</v>
      </c>
      <c r="Y68">
        <v>2031</v>
      </c>
      <c r="Z68">
        <v>2032</v>
      </c>
      <c r="AA68">
        <v>2033</v>
      </c>
      <c r="AB68">
        <v>2034</v>
      </c>
      <c r="AC68">
        <v>2035</v>
      </c>
      <c r="AD68">
        <v>2036</v>
      </c>
      <c r="AE68">
        <v>2037</v>
      </c>
      <c r="AF68">
        <v>2038</v>
      </c>
      <c r="AG68">
        <v>2039</v>
      </c>
      <c r="AH68">
        <v>2040</v>
      </c>
      <c r="AI68">
        <v>2041</v>
      </c>
      <c r="AJ68">
        <v>2042</v>
      </c>
      <c r="AK68">
        <v>2043</v>
      </c>
      <c r="AL68">
        <v>2044</v>
      </c>
      <c r="AM68">
        <v>2045</v>
      </c>
      <c r="AN68">
        <v>2046</v>
      </c>
      <c r="AO68">
        <v>2047</v>
      </c>
      <c r="AP68">
        <v>2048</v>
      </c>
      <c r="AQ68">
        <v>2049</v>
      </c>
      <c r="AR68">
        <v>2050</v>
      </c>
    </row>
    <row r="69" spans="2:44">
      <c r="B69" t="s">
        <v>274</v>
      </c>
      <c r="C69">
        <v>9634530.303637689</v>
      </c>
      <c r="D69">
        <v>7758890.8345815698</v>
      </c>
      <c r="E69">
        <v>6413069.2242209334</v>
      </c>
      <c r="F69">
        <v>5447387.3149503106</v>
      </c>
      <c r="G69">
        <v>4754432.8266708739</v>
      </c>
      <c r="H69">
        <v>4257122.1909632217</v>
      </c>
      <c r="I69">
        <v>3900135.2584357075</v>
      </c>
      <c r="J69">
        <v>3609757.4714642786</v>
      </c>
      <c r="K69">
        <v>3394325.2658770853</v>
      </c>
      <c r="L69">
        <v>3231992.9445145093</v>
      </c>
      <c r="M69">
        <v>3107196.4244910614</v>
      </c>
      <c r="N69">
        <v>2993755.2707446022</v>
      </c>
      <c r="O69">
        <v>2899421.4603654337</v>
      </c>
      <c r="P69">
        <v>2818692.9393452094</v>
      </c>
      <c r="Q69">
        <v>2747643.9441829114</v>
      </c>
      <c r="R69">
        <v>2683473.6490357756</v>
      </c>
      <c r="S69">
        <v>2624183.9682171871</v>
      </c>
      <c r="T69">
        <v>2599425.7839753805</v>
      </c>
      <c r="U69">
        <v>2577025.3460434135</v>
      </c>
      <c r="V69">
        <v>2556317.2372346963</v>
      </c>
      <c r="W69">
        <v>2536822.3089382616</v>
      </c>
      <c r="X69">
        <v>2518195.4850676795</v>
      </c>
      <c r="Y69">
        <v>2500188.1999312816</v>
      </c>
      <c r="Z69">
        <v>2482621.3651493979</v>
      </c>
      <c r="AA69">
        <v>2465365.912707129</v>
      </c>
      <c r="AB69">
        <v>2448328.7897782619</v>
      </c>
      <c r="AC69">
        <v>2431442.876922382</v>
      </c>
      <c r="AD69">
        <v>2414659.7299567293</v>
      </c>
      <c r="AE69">
        <v>2397944.3542024461</v>
      </c>
      <c r="AF69">
        <v>2381271.4416748579</v>
      </c>
      <c r="AG69">
        <v>2364622.6614174782</v>
      </c>
      <c r="AH69">
        <v>2347984.7080372889</v>
      </c>
      <c r="AI69">
        <v>2331347.8961478472</v>
      </c>
      <c r="AJ69">
        <v>2314705.1479034009</v>
      </c>
      <c r="AK69">
        <v>2298051.2636115118</v>
      </c>
      <c r="AL69">
        <v>2281382.3962196596</v>
      </c>
      <c r="AM69">
        <v>2264695.6726467018</v>
      </c>
      <c r="AN69">
        <v>2247988.9208932561</v>
      </c>
      <c r="AO69">
        <v>2231260.4733570651</v>
      </c>
      <c r="AP69">
        <v>2214509.02505357</v>
      </c>
      <c r="AQ69">
        <v>2197733.5313995248</v>
      </c>
      <c r="AR69">
        <v>2180933.1345076826</v>
      </c>
    </row>
    <row r="70" spans="2:44">
      <c r="B70" t="s">
        <v>275</v>
      </c>
      <c r="C70">
        <v>7423864.6092767371</v>
      </c>
      <c r="D70">
        <v>6056351.3415107075</v>
      </c>
      <c r="E70">
        <v>5074064.5116720879</v>
      </c>
      <c r="F70">
        <v>4368738.1235013716</v>
      </c>
      <c r="G70">
        <v>3862528.4895030097</v>
      </c>
      <c r="H70">
        <v>3499459.637264939</v>
      </c>
      <c r="I70">
        <v>3239275.741344078</v>
      </c>
      <c r="J70">
        <v>3024525.2319645956</v>
      </c>
      <c r="K70">
        <v>2864840.9842430674</v>
      </c>
      <c r="L70">
        <v>2744207.8243218106</v>
      </c>
      <c r="M70">
        <v>2651187.0694256779</v>
      </c>
      <c r="N70">
        <v>2561198.2346641379</v>
      </c>
      <c r="O70">
        <v>2485441.7168732267</v>
      </c>
      <c r="P70">
        <v>2419843.7403041809</v>
      </c>
      <c r="Q70">
        <v>2361489.5431009736</v>
      </c>
      <c r="R70">
        <v>2308293.6145409197</v>
      </c>
      <c r="S70">
        <v>2258763.7436523288</v>
      </c>
      <c r="T70">
        <v>2238594.6537235817</v>
      </c>
      <c r="U70">
        <v>2220212.0860220483</v>
      </c>
      <c r="V70">
        <v>2203114.9579852642</v>
      </c>
      <c r="W70">
        <v>2186941.2728769504</v>
      </c>
      <c r="X70">
        <v>2171429.4455450498</v>
      </c>
      <c r="Y70">
        <v>2156390.3935932578</v>
      </c>
      <c r="Z70">
        <v>2141687.3940951475</v>
      </c>
      <c r="AA70">
        <v>2127221.5427729278</v>
      </c>
      <c r="AB70">
        <v>2112921.2557102055</v>
      </c>
      <c r="AC70">
        <v>2098734.6884682062</v>
      </c>
      <c r="AD70">
        <v>2084624.2609603466</v>
      </c>
      <c r="AE70">
        <v>2070562.7024919714</v>
      </c>
      <c r="AF70">
        <v>2056530.1944002607</v>
      </c>
      <c r="AG70">
        <v>2042512.3053225223</v>
      </c>
      <c r="AH70">
        <v>2028498.4989546917</v>
      </c>
      <c r="AI70">
        <v>2014481.0553715394</v>
      </c>
      <c r="AJ70">
        <v>2000454.291151478</v>
      </c>
      <c r="AK70">
        <v>1986413.9954297657</v>
      </c>
      <c r="AL70">
        <v>1972357.0220177469</v>
      </c>
      <c r="AM70">
        <v>1958280.9943416021</v>
      </c>
      <c r="AN70">
        <v>1944184.0919524354</v>
      </c>
      <c r="AO70">
        <v>1930064.8960251187</v>
      </c>
      <c r="AP70">
        <v>1915922.2775229511</v>
      </c>
      <c r="AQ70">
        <v>1901755.3162275837</v>
      </c>
      <c r="AR70">
        <v>1887563.2421015729</v>
      </c>
    </row>
    <row r="71" spans="2:44">
      <c r="B71" t="s">
        <v>276</v>
      </c>
      <c r="C71">
        <v>7423864.6092767371</v>
      </c>
      <c r="D71">
        <v>6173337.2782976273</v>
      </c>
      <c r="E71">
        <v>5275956.1106541492</v>
      </c>
      <c r="F71">
        <v>4631949.7992712818</v>
      </c>
      <c r="G71">
        <v>4169721.7526222412</v>
      </c>
      <c r="H71">
        <v>3837889.7460994772</v>
      </c>
      <c r="I71">
        <v>3599575.5965128918</v>
      </c>
      <c r="J71">
        <v>3396307.9537951848</v>
      </c>
      <c r="K71">
        <v>3242793.8649920602</v>
      </c>
      <c r="L71">
        <v>3124458.6653850237</v>
      </c>
      <c r="M71">
        <v>3030914.519117868</v>
      </c>
      <c r="N71">
        <v>2939499.6796427821</v>
      </c>
      <c r="O71">
        <v>2860843.8864618735</v>
      </c>
      <c r="P71">
        <v>2791271.6410133964</v>
      </c>
      <c r="Q71">
        <v>2728159.0169650861</v>
      </c>
      <c r="R71">
        <v>2669632.8253133255</v>
      </c>
      <c r="S71">
        <v>2614355.8162265704</v>
      </c>
      <c r="T71">
        <v>2592365.1136792307</v>
      </c>
      <c r="U71">
        <v>2571953.1423099902</v>
      </c>
      <c r="V71">
        <v>2552673.6951497495</v>
      </c>
      <c r="W71">
        <v>2534205.1693811677</v>
      </c>
      <c r="X71">
        <v>2516315.7112220698</v>
      </c>
      <c r="Y71">
        <v>2498838.1196816242</v>
      </c>
      <c r="Z71">
        <v>2481651.7744345823</v>
      </c>
      <c r="AA71">
        <v>2464669.6200619237</v>
      </c>
      <c r="AB71">
        <v>2447828.7906254292</v>
      </c>
      <c r="AC71">
        <v>2431083.855448782</v>
      </c>
      <c r="AD71">
        <v>2414401.9525421639</v>
      </c>
      <c r="AE71">
        <v>2397759.2815882531</v>
      </c>
      <c r="AF71">
        <v>2381138.5762811354</v>
      </c>
      <c r="AG71">
        <v>2364527.2822391796</v>
      </c>
      <c r="AH71">
        <v>2347916.2433234514</v>
      </c>
      <c r="AI71">
        <v>2331298.7543462836</v>
      </c>
      <c r="AJ71">
        <v>2314669.8778653624</v>
      </c>
      <c r="AK71">
        <v>2298025.9513546261</v>
      </c>
      <c r="AL71">
        <v>2281364.2316382187</v>
      </c>
      <c r="AM71">
        <v>2264682.638308377</v>
      </c>
      <c r="AN71">
        <v>2247979.5685352306</v>
      </c>
      <c r="AO71">
        <v>2231253.7633765936</v>
      </c>
      <c r="AP71">
        <v>2214504.2112448486</v>
      </c>
      <c r="AQ71">
        <v>2197730.078187278</v>
      </c>
      <c r="AR71">
        <v>2180930.6575191342</v>
      </c>
    </row>
    <row r="77" spans="2:44">
      <c r="L77" s="136">
        <v>8847087</v>
      </c>
      <c r="M77" s="45">
        <f>L77+5%</f>
        <v>8847087.0500000007</v>
      </c>
    </row>
    <row r="79" spans="2:44">
      <c r="M79">
        <v>6173337.2782976273</v>
      </c>
    </row>
    <row r="84" spans="2:45">
      <c r="K84" s="232">
        <v>1990</v>
      </c>
      <c r="L84" s="232">
        <v>2000</v>
      </c>
      <c r="M84" s="232">
        <v>2010</v>
      </c>
      <c r="N84" s="232">
        <v>2020</v>
      </c>
      <c r="O84" s="232">
        <v>2030</v>
      </c>
      <c r="P84" s="232">
        <v>2040</v>
      </c>
      <c r="Q84" s="232">
        <v>2050</v>
      </c>
    </row>
    <row r="85" spans="2:45">
      <c r="J85" t="s">
        <v>278</v>
      </c>
      <c r="K85" s="136">
        <v>8116594</v>
      </c>
      <c r="L85" s="136">
        <v>8847087</v>
      </c>
      <c r="M85">
        <v>6173337.2782976273</v>
      </c>
      <c r="N85">
        <v>2939499.6796427821</v>
      </c>
      <c r="O85">
        <v>2516315.7112220698</v>
      </c>
      <c r="P85">
        <v>2347916.2433234514</v>
      </c>
      <c r="Q85">
        <v>2180930.6575191342</v>
      </c>
    </row>
    <row r="86" spans="2:45">
      <c r="J86" t="s">
        <v>277</v>
      </c>
      <c r="K86" s="136">
        <v>8116594</v>
      </c>
      <c r="L86" s="136">
        <v>8847087</v>
      </c>
      <c r="M86">
        <v>5923247.2736415165</v>
      </c>
      <c r="N86">
        <v>2153119.8204445583</v>
      </c>
      <c r="O86">
        <v>1802156.6144022308</v>
      </c>
      <c r="P86">
        <v>1686703.4417325892</v>
      </c>
      <c r="Q86">
        <v>1573655.8542665613</v>
      </c>
    </row>
    <row r="87" spans="2:45">
      <c r="J87" t="s">
        <v>279</v>
      </c>
      <c r="K87" s="136">
        <v>8116594</v>
      </c>
      <c r="L87" s="136">
        <v>8847087</v>
      </c>
      <c r="M87">
        <v>7193176.7644141736</v>
      </c>
      <c r="N87">
        <v>1189053.3650065789</v>
      </c>
      <c r="O87">
        <v>875545.66652331152</v>
      </c>
      <c r="P87">
        <v>826794.12079977081</v>
      </c>
      <c r="Q87">
        <v>783809.73432944913</v>
      </c>
    </row>
    <row r="91" spans="2:45">
      <c r="D91">
        <v>2009</v>
      </c>
      <c r="E91">
        <v>2010</v>
      </c>
      <c r="F91">
        <v>2011</v>
      </c>
      <c r="G91">
        <v>2012</v>
      </c>
      <c r="H91">
        <v>2013</v>
      </c>
      <c r="I91">
        <v>2014</v>
      </c>
      <c r="J91">
        <v>2015</v>
      </c>
      <c r="K91">
        <v>2016</v>
      </c>
      <c r="L91">
        <v>2017</v>
      </c>
      <c r="M91">
        <v>2018</v>
      </c>
      <c r="N91">
        <v>2019</v>
      </c>
      <c r="O91">
        <v>2020</v>
      </c>
      <c r="P91">
        <v>2021</v>
      </c>
      <c r="Q91">
        <v>2022</v>
      </c>
      <c r="R91">
        <v>2023</v>
      </c>
      <c r="S91">
        <v>2024</v>
      </c>
      <c r="T91">
        <v>2025</v>
      </c>
      <c r="U91">
        <v>2026</v>
      </c>
      <c r="V91">
        <v>2027</v>
      </c>
      <c r="W91">
        <v>2028</v>
      </c>
      <c r="X91">
        <v>2029</v>
      </c>
      <c r="Y91">
        <v>2030</v>
      </c>
      <c r="Z91">
        <v>2031</v>
      </c>
      <c r="AA91">
        <v>2032</v>
      </c>
      <c r="AB91">
        <v>2033</v>
      </c>
      <c r="AC91">
        <v>2034</v>
      </c>
      <c r="AD91">
        <v>2035</v>
      </c>
      <c r="AE91">
        <v>2036</v>
      </c>
      <c r="AF91">
        <v>2037</v>
      </c>
      <c r="AG91">
        <v>2038</v>
      </c>
      <c r="AH91">
        <v>2039</v>
      </c>
      <c r="AI91">
        <v>2040</v>
      </c>
      <c r="AJ91">
        <v>2041</v>
      </c>
      <c r="AK91">
        <v>2042</v>
      </c>
      <c r="AL91">
        <v>2043</v>
      </c>
      <c r="AM91">
        <v>2044</v>
      </c>
      <c r="AN91">
        <v>2045</v>
      </c>
      <c r="AO91">
        <v>2046</v>
      </c>
      <c r="AP91">
        <v>2047</v>
      </c>
      <c r="AQ91">
        <v>2048</v>
      </c>
      <c r="AR91">
        <v>2049</v>
      </c>
      <c r="AS91">
        <v>2050</v>
      </c>
    </row>
    <row r="92" spans="2:45">
      <c r="B92" t="s">
        <v>240</v>
      </c>
      <c r="C92" t="s">
        <v>277</v>
      </c>
      <c r="D92">
        <v>7423864.6092767371</v>
      </c>
      <c r="E92">
        <v>6173337.2782976273</v>
      </c>
      <c r="F92">
        <v>5275956.1106541492</v>
      </c>
      <c r="G92">
        <v>4631949.7992712818</v>
      </c>
      <c r="H92">
        <v>4169721.7526222412</v>
      </c>
      <c r="I92">
        <v>3837889.7460994772</v>
      </c>
      <c r="J92">
        <v>3599575.5965128918</v>
      </c>
      <c r="K92">
        <v>3396307.9537951848</v>
      </c>
      <c r="L92">
        <v>3242793.8649920602</v>
      </c>
      <c r="M92">
        <v>3124458.6653850237</v>
      </c>
      <c r="N92">
        <v>3030914.519117868</v>
      </c>
      <c r="O92">
        <v>2939499.6796427821</v>
      </c>
      <c r="P92">
        <v>2860843.8864618735</v>
      </c>
      <c r="Q92">
        <v>2791271.6410133964</v>
      </c>
      <c r="R92">
        <v>2728159.0169650861</v>
      </c>
      <c r="S92">
        <v>2669632.8253133255</v>
      </c>
      <c r="T92">
        <v>2614355.8162265704</v>
      </c>
      <c r="U92">
        <v>2592365.1136792307</v>
      </c>
      <c r="V92">
        <v>2571953.1423099902</v>
      </c>
      <c r="W92">
        <v>2552673.6951497495</v>
      </c>
      <c r="X92">
        <v>2534205.1693811677</v>
      </c>
      <c r="Y92">
        <v>2516315.7112220698</v>
      </c>
      <c r="Z92">
        <v>2498838.1196816242</v>
      </c>
      <c r="AA92">
        <v>2481651.7744345823</v>
      </c>
      <c r="AB92">
        <v>2464669.6200619237</v>
      </c>
      <c r="AC92">
        <v>2447828.7906254292</v>
      </c>
      <c r="AD92">
        <v>2431083.855448782</v>
      </c>
      <c r="AE92">
        <v>2414401.9525421639</v>
      </c>
      <c r="AF92">
        <v>2397759.2815882531</v>
      </c>
      <c r="AG92">
        <v>2381138.5762811354</v>
      </c>
      <c r="AH92">
        <v>2364527.2822391796</v>
      </c>
      <c r="AI92">
        <v>2347916.2433234514</v>
      </c>
      <c r="AJ92">
        <v>2331298.7543462836</v>
      </c>
      <c r="AK92">
        <v>2314669.8778653624</v>
      </c>
      <c r="AL92">
        <v>2298025.9513546261</v>
      </c>
      <c r="AM92">
        <v>2281364.2316382187</v>
      </c>
      <c r="AN92">
        <v>2264682.638308377</v>
      </c>
      <c r="AO92">
        <v>2247979.5685352306</v>
      </c>
      <c r="AP92">
        <v>2231253.7633765936</v>
      </c>
      <c r="AQ92">
        <v>2214504.2112448486</v>
      </c>
      <c r="AR92">
        <v>2197730.078187278</v>
      </c>
      <c r="AS92" s="8">
        <v>2180930.6575191342</v>
      </c>
    </row>
    <row r="93" spans="2:45">
      <c r="B93" t="s">
        <v>241</v>
      </c>
      <c r="C93" t="s">
        <v>278</v>
      </c>
      <c r="D93">
        <v>7423864.6092767371</v>
      </c>
      <c r="E93">
        <v>5923247.2736415165</v>
      </c>
      <c r="F93">
        <v>4846556.2521352861</v>
      </c>
      <c r="G93">
        <v>4074627.171402181</v>
      </c>
      <c r="H93">
        <v>3521787.7723867241</v>
      </c>
      <c r="I93">
        <v>3126438.4453511895</v>
      </c>
      <c r="J93">
        <v>2844283.5032389723</v>
      </c>
      <c r="K93">
        <v>2618792.053723067</v>
      </c>
      <c r="L93">
        <v>2453936.5827956419</v>
      </c>
      <c r="M93">
        <v>2332101.9738930459</v>
      </c>
      <c r="N93">
        <v>2240708.6961555621</v>
      </c>
      <c r="O93">
        <v>2153119.8204445583</v>
      </c>
      <c r="P93">
        <v>2081178.4946470167</v>
      </c>
      <c r="Q93">
        <v>2020406.179286296</v>
      </c>
      <c r="R93">
        <v>1967599.0223941503</v>
      </c>
      <c r="S93">
        <v>1920465.0623472359</v>
      </c>
      <c r="T93">
        <v>1877364.6703552599</v>
      </c>
      <c r="U93">
        <v>1859353.4790916292</v>
      </c>
      <c r="V93">
        <v>1843305.2344450071</v>
      </c>
      <c r="W93">
        <v>1828669.6126587202</v>
      </c>
      <c r="X93">
        <v>1815049.1277465497</v>
      </c>
      <c r="Y93">
        <v>1802156.6144022308</v>
      </c>
      <c r="Z93">
        <v>1789784.5507671149</v>
      </c>
      <c r="AA93">
        <v>1777782.920615897</v>
      </c>
      <c r="AB93">
        <v>1766043.2354377732</v>
      </c>
      <c r="AC93">
        <v>1754487.0006059832</v>
      </c>
      <c r="AD93">
        <v>1743057.3882397895</v>
      </c>
      <c r="AE93">
        <v>1731713.2242519909</v>
      </c>
      <c r="AF93">
        <v>1720424.6457416527</v>
      </c>
      <c r="AG93">
        <v>1709169.9642067105</v>
      </c>
      <c r="AH93">
        <v>1697933.3993746839</v>
      </c>
      <c r="AI93">
        <v>1686703.4417325892</v>
      </c>
      <c r="AJ93">
        <v>1675471.6691332473</v>
      </c>
      <c r="AK93">
        <v>1664231.8914112609</v>
      </c>
      <c r="AL93">
        <v>1652979.5319817849</v>
      </c>
      <c r="AM93">
        <v>1641711.1806852429</v>
      </c>
      <c r="AN93">
        <v>1630424.2703970072</v>
      </c>
      <c r="AO93">
        <v>1619116.8431014279</v>
      </c>
      <c r="AP93">
        <v>1607787.3806469846</v>
      </c>
      <c r="AQ93">
        <v>1596434.6822729155</v>
      </c>
      <c r="AR93">
        <v>1585057.7759626831</v>
      </c>
      <c r="AS93" s="8">
        <v>1573655.8542665613</v>
      </c>
    </row>
    <row r="94" spans="2:45">
      <c r="B94" t="s">
        <v>242</v>
      </c>
      <c r="C94" t="s">
        <v>279</v>
      </c>
      <c r="D94">
        <v>9634530.303637689</v>
      </c>
      <c r="E94">
        <v>7193176.7644141736</v>
      </c>
      <c r="F94">
        <v>5439291.0936355861</v>
      </c>
      <c r="G94">
        <v>4180675.0854752897</v>
      </c>
      <c r="H94">
        <v>3278875.6452792585</v>
      </c>
      <c r="I94">
        <v>2634145.5548233497</v>
      </c>
      <c r="J94">
        <v>2174615.2011482371</v>
      </c>
      <c r="K94">
        <v>1831241.2044495232</v>
      </c>
      <c r="L94">
        <v>1587959.0015772597</v>
      </c>
      <c r="M94">
        <v>1416008.4548407965</v>
      </c>
      <c r="N94">
        <v>1294811.2272527472</v>
      </c>
      <c r="O94">
        <v>1189053.3650065789</v>
      </c>
      <c r="P94">
        <v>1109242.3750565713</v>
      </c>
      <c r="Q94">
        <v>1048005.9580030236</v>
      </c>
      <c r="R94">
        <v>1000059.3904585054</v>
      </c>
      <c r="S94">
        <v>961614.41385112226</v>
      </c>
      <c r="T94">
        <v>929955.48090973834</v>
      </c>
      <c r="U94">
        <v>914063.63590395509</v>
      </c>
      <c r="V94">
        <v>901473.83811596909</v>
      </c>
      <c r="W94">
        <v>891269.37146341358</v>
      </c>
      <c r="X94">
        <v>882786.75235433993</v>
      </c>
      <c r="Y94">
        <v>875545.66652331152</v>
      </c>
      <c r="Z94">
        <v>869198.31314792961</v>
      </c>
      <c r="AA94">
        <v>863492.77451317804</v>
      </c>
      <c r="AB94">
        <v>858246.52343538264</v>
      </c>
      <c r="AC94">
        <v>853327.25948051235</v>
      </c>
      <c r="AD94">
        <v>848639.04416966566</v>
      </c>
      <c r="AE94">
        <v>844112.2681748271</v>
      </c>
      <c r="AF94">
        <v>839696.39010182989</v>
      </c>
      <c r="AG94">
        <v>835354.68023806484</v>
      </c>
      <c r="AH94">
        <v>831060.41494277131</v>
      </c>
      <c r="AI94">
        <v>826794.12079977081</v>
      </c>
      <c r="AJ94">
        <v>822541.57857149071</v>
      </c>
      <c r="AK94">
        <v>818292.37718609779</v>
      </c>
      <c r="AL94">
        <v>814038.86597758369</v>
      </c>
      <c r="AM94">
        <v>809775.39533682866</v>
      </c>
      <c r="AN94">
        <v>805497.76626772794</v>
      </c>
      <c r="AO94">
        <v>801202.83128954901</v>
      </c>
      <c r="AP94">
        <v>796888.20500768116</v>
      </c>
      <c r="AQ94">
        <v>792552.05416839162</v>
      </c>
      <c r="AR94">
        <v>788192.94533290144</v>
      </c>
      <c r="AS94" s="8">
        <v>783809.73432944913</v>
      </c>
    </row>
  </sheetData>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S28"/>
  <sheetViews>
    <sheetView workbookViewId="0">
      <selection activeCell="H28" sqref="H28"/>
    </sheetView>
  </sheetViews>
  <sheetFormatPr baseColWidth="10" defaultRowHeight="15" x14ac:dyDescent="0"/>
  <cols>
    <col min="5" max="5" width="15" bestFit="1" customWidth="1"/>
  </cols>
  <sheetData>
    <row r="4" spans="2:45">
      <c r="D4">
        <v>2009</v>
      </c>
      <c r="E4">
        <v>2010</v>
      </c>
      <c r="F4">
        <v>2011</v>
      </c>
      <c r="G4">
        <v>2012</v>
      </c>
      <c r="H4">
        <v>2013</v>
      </c>
      <c r="I4">
        <v>2014</v>
      </c>
      <c r="J4">
        <v>2015</v>
      </c>
      <c r="K4">
        <v>2016</v>
      </c>
      <c r="L4">
        <v>2017</v>
      </c>
      <c r="M4">
        <v>2018</v>
      </c>
      <c r="N4">
        <v>2019</v>
      </c>
      <c r="O4">
        <v>2020</v>
      </c>
      <c r="P4">
        <v>2021</v>
      </c>
      <c r="Q4">
        <v>2022</v>
      </c>
      <c r="R4">
        <v>2023</v>
      </c>
      <c r="S4">
        <v>2024</v>
      </c>
      <c r="T4">
        <v>2025</v>
      </c>
      <c r="U4">
        <v>2026</v>
      </c>
      <c r="V4">
        <v>2027</v>
      </c>
      <c r="W4">
        <v>2028</v>
      </c>
      <c r="X4">
        <v>2029</v>
      </c>
      <c r="Y4">
        <v>2030</v>
      </c>
      <c r="Z4">
        <v>2031</v>
      </c>
      <c r="AA4">
        <v>2032</v>
      </c>
      <c r="AB4">
        <v>2033</v>
      </c>
      <c r="AC4">
        <v>2034</v>
      </c>
      <c r="AD4">
        <v>2035</v>
      </c>
      <c r="AE4">
        <v>2036</v>
      </c>
      <c r="AF4">
        <v>2037</v>
      </c>
      <c r="AG4">
        <v>2038</v>
      </c>
      <c r="AH4">
        <v>2039</v>
      </c>
      <c r="AI4">
        <v>2040</v>
      </c>
      <c r="AJ4">
        <v>2041</v>
      </c>
      <c r="AK4">
        <v>2042</v>
      </c>
      <c r="AL4">
        <v>2043</v>
      </c>
      <c r="AM4">
        <v>2044</v>
      </c>
      <c r="AN4">
        <v>2045</v>
      </c>
      <c r="AO4">
        <v>2046</v>
      </c>
      <c r="AP4">
        <v>2047</v>
      </c>
      <c r="AQ4">
        <v>2048</v>
      </c>
      <c r="AR4">
        <v>2049</v>
      </c>
      <c r="AS4">
        <v>2050</v>
      </c>
    </row>
    <row r="5" spans="2:45">
      <c r="C5" t="s">
        <v>63</v>
      </c>
      <c r="D5" s="24">
        <v>39.374289373400003</v>
      </c>
      <c r="E5" s="24">
        <v>39.493385443682001</v>
      </c>
      <c r="F5" s="24">
        <v>39.613374734491117</v>
      </c>
      <c r="G5" s="24">
        <v>39.734263944981294</v>
      </c>
      <c r="H5" s="24">
        <v>39.856059824550165</v>
      </c>
      <c r="I5" s="24">
        <v>39.978769173215774</v>
      </c>
      <c r="J5" s="24">
        <v>40.102398841996397</v>
      </c>
      <c r="K5" s="24">
        <v>40.226955733292876</v>
      </c>
      <c r="L5" s="24">
        <v>40.35244680127407</v>
      </c>
      <c r="M5" s="24">
        <v>40.478879052265128</v>
      </c>
      <c r="N5" s="24">
        <v>40.606259545138613</v>
      </c>
      <c r="O5" s="24">
        <v>40.619301805968909</v>
      </c>
      <c r="P5" s="24">
        <v>40.632441883755419</v>
      </c>
      <c r="Q5" s="24">
        <v>40.645680512125338</v>
      </c>
      <c r="R5" s="24">
        <v>40.659018430208022</v>
      </c>
      <c r="S5" s="24">
        <v>40.67245638267633</v>
      </c>
      <c r="T5" s="24">
        <v>40.68599511978816</v>
      </c>
      <c r="U5" s="24">
        <v>40.699635397428317</v>
      </c>
      <c r="V5" s="24">
        <v>40.713377977150778</v>
      </c>
      <c r="W5" s="24">
        <v>40.727223626221154</v>
      </c>
      <c r="X5" s="24">
        <v>40.741173117659571</v>
      </c>
      <c r="Y5" s="24">
        <v>40.755227230283758</v>
      </c>
      <c r="Z5" s="24">
        <v>40.76938674875263</v>
      </c>
      <c r="AA5" s="24">
        <v>40.783652463610032</v>
      </c>
      <c r="AB5" s="24">
        <v>40.79802517132886</v>
      </c>
      <c r="AC5" s="24">
        <v>40.812505674355577</v>
      </c>
      <c r="AD5" s="24">
        <v>40.827094781154983</v>
      </c>
      <c r="AE5" s="24">
        <v>40.841793306255397</v>
      </c>
      <c r="AF5" s="24">
        <v>40.856602070294059</v>
      </c>
      <c r="AG5" s="24">
        <v>40.871521900063009</v>
      </c>
      <c r="AH5" s="24">
        <v>40.886553628555248</v>
      </c>
      <c r="AI5" s="24">
        <v>40.901698095011149</v>
      </c>
      <c r="AJ5" s="24">
        <v>40.916956144965475</v>
      </c>
      <c r="AK5" s="24">
        <v>40.932328630294471</v>
      </c>
      <c r="AL5" s="24">
        <v>40.947816409263424</v>
      </c>
      <c r="AM5" s="24">
        <v>40.963420346574651</v>
      </c>
      <c r="AN5" s="24">
        <v>40.97914131341571</v>
      </c>
      <c r="AO5" s="24">
        <v>40.994980187508084</v>
      </c>
      <c r="AP5" s="24">
        <v>41.010937853156143</v>
      </c>
      <c r="AQ5" s="24">
        <v>41.027015201296557</v>
      </c>
      <c r="AR5" s="24">
        <v>41.043213129548043</v>
      </c>
      <c r="AS5" s="24">
        <v>41.05953254226138</v>
      </c>
    </row>
    <row r="6" spans="2:45">
      <c r="C6" t="s">
        <v>62</v>
      </c>
      <c r="D6" s="24">
        <v>39.374289373400003</v>
      </c>
      <c r="E6" s="24">
        <v>31.993974848899907</v>
      </c>
      <c r="F6" s="24">
        <v>26.68430854026353</v>
      </c>
      <c r="G6" s="24">
        <v>22.873650499977767</v>
      </c>
      <c r="H6" s="24">
        <v>20.148352052435481</v>
      </c>
      <c r="I6" s="24">
        <v>18.209062399058382</v>
      </c>
      <c r="J6" s="24">
        <v>16.839126116085357</v>
      </c>
      <c r="K6" s="24">
        <v>15.881723864244083</v>
      </c>
      <c r="L6" s="24">
        <v>15.223336008576288</v>
      </c>
      <c r="M6" s="24">
        <v>14.781779195867053</v>
      </c>
      <c r="N6" s="24">
        <v>14.49755052688255</v>
      </c>
      <c r="O6" s="24">
        <v>14.212270704942632</v>
      </c>
      <c r="P6" s="24">
        <v>14.009167640981477</v>
      </c>
      <c r="Q6" s="24">
        <v>13.865638370612141</v>
      </c>
      <c r="R6" s="24">
        <v>13.765310153307153</v>
      </c>
      <c r="S6" s="24">
        <v>13.696321855174967</v>
      </c>
      <c r="T6" s="24">
        <v>13.650079775519204</v>
      </c>
      <c r="U6" s="24">
        <v>13.620356848484615</v>
      </c>
      <c r="V6" s="24">
        <v>13.60264038390998</v>
      </c>
      <c r="W6" s="24">
        <v>13.59365972183514</v>
      </c>
      <c r="X6" s="24">
        <v>13.59104413691902</v>
      </c>
      <c r="Y6" s="24">
        <v>13.593075048107364</v>
      </c>
      <c r="Z6" s="24">
        <v>13.598506515684416</v>
      </c>
      <c r="AA6" s="24">
        <v>13.606435191288522</v>
      </c>
      <c r="AB6" s="24">
        <v>13.61620608520046</v>
      </c>
      <c r="AC6" s="24">
        <v>13.627344277943427</v>
      </c>
      <c r="AD6" s="24">
        <v>13.639505426885622</v>
      </c>
      <c r="AE6" s="24">
        <v>13.652439890248361</v>
      </c>
      <c r="AF6" s="24">
        <v>13.665966718436236</v>
      </c>
      <c r="AG6" s="24">
        <v>13.679954796228797</v>
      </c>
      <c r="AH6" s="24">
        <v>13.694309167872078</v>
      </c>
      <c r="AI6" s="24">
        <v>13.708961119193448</v>
      </c>
      <c r="AJ6" s="24">
        <v>13.723860983501826</v>
      </c>
      <c r="AK6" s="24">
        <v>13.738972922460441</v>
      </c>
      <c r="AL6" s="24">
        <v>13.754271139179808</v>
      </c>
      <c r="AM6" s="24">
        <v>13.769737130083142</v>
      </c>
      <c r="AN6" s="24">
        <v>13.785357690290775</v>
      </c>
      <c r="AO6" s="24">
        <v>13.801123465684201</v>
      </c>
      <c r="AP6" s="24">
        <v>13.817027901647322</v>
      </c>
      <c r="AQ6" s="24">
        <v>13.83306647968641</v>
      </c>
      <c r="AR6" s="24">
        <v>13.849236163004031</v>
      </c>
      <c r="AS6" s="24">
        <v>13.865534993764797</v>
      </c>
    </row>
    <row r="7" spans="2:45">
      <c r="C7" t="s">
        <v>64</v>
      </c>
      <c r="D7" s="24">
        <v>39.374289373400003</v>
      </c>
      <c r="E7" s="24">
        <v>29.661239137252199</v>
      </c>
      <c r="F7" s="24">
        <v>22.6324894848631</v>
      </c>
      <c r="G7" s="24">
        <v>17.554709300122301</v>
      </c>
      <c r="H7" s="24">
        <v>13.8952306711844</v>
      </c>
      <c r="I7" s="24">
        <v>11.267076354491</v>
      </c>
      <c r="J7" s="24">
        <v>9.3890640194819106</v>
      </c>
      <c r="K7" s="24">
        <v>8.0568479649397595</v>
      </c>
      <c r="L7" s="24">
        <v>7.1218965642078604</v>
      </c>
      <c r="M7" s="24">
        <v>6.4762283452576304</v>
      </c>
      <c r="N7" s="24">
        <v>6.0413274944296997</v>
      </c>
      <c r="O7" s="24">
        <v>5.6447995169268896</v>
      </c>
      <c r="P7" s="24">
        <v>5.3595389973727396</v>
      </c>
      <c r="Q7" s="24">
        <v>5.1553226749461096</v>
      </c>
      <c r="R7" s="24">
        <v>5.0101570512923104</v>
      </c>
      <c r="S7" s="24">
        <v>4.9080342254945704</v>
      </c>
      <c r="T7" s="24">
        <v>4.8373005306953596</v>
      </c>
      <c r="U7" s="24">
        <v>4.7894704207308498</v>
      </c>
      <c r="V7" s="24">
        <v>4.7583639230485204</v>
      </c>
      <c r="W7" s="24">
        <v>4.7394792710757701</v>
      </c>
      <c r="X7" s="24">
        <v>4.7295365041774504</v>
      </c>
      <c r="Y7" s="24">
        <v>4.7261453781761098</v>
      </c>
      <c r="Z7" s="24">
        <v>4.7275636790417996</v>
      </c>
      <c r="AA7" s="24">
        <v>4.7325212936175802</v>
      </c>
      <c r="AB7" s="24">
        <v>4.74009211970119</v>
      </c>
      <c r="AC7" s="24">
        <v>4.7496007869711301</v>
      </c>
      <c r="AD7" s="24">
        <v>4.7605547135330397</v>
      </c>
      <c r="AE7" s="24">
        <v>4.7725946057354198</v>
      </c>
      <c r="AF7" s="24">
        <v>4.78545838672696</v>
      </c>
      <c r="AG7" s="24">
        <v>4.7989549047114597</v>
      </c>
      <c r="AH7" s="24">
        <v>4.81294476497325</v>
      </c>
      <c r="AI7" s="24">
        <v>4.8273263521790302</v>
      </c>
      <c r="AJ7" s="24">
        <v>4.8420256350918303</v>
      </c>
      <c r="AK7" s="24">
        <v>4.8569887283478597</v>
      </c>
      <c r="AL7" s="24">
        <v>4.8721764643710399</v>
      </c>
      <c r="AM7" s="24">
        <v>4.8875604311990504</v>
      </c>
      <c r="AN7" s="24">
        <v>4.9031200795971701</v>
      </c>
      <c r="AO7" s="24">
        <v>4.9188406103394096</v>
      </c>
      <c r="AP7" s="24">
        <v>4.9347114308526399</v>
      </c>
      <c r="AQ7" s="24">
        <v>4.9507250274846699</v>
      </c>
      <c r="AR7" s="24">
        <v>4.9668761412480302</v>
      </c>
      <c r="AS7" s="24">
        <v>4.9831611652100296</v>
      </c>
    </row>
    <row r="10" spans="2:45">
      <c r="B10" t="s">
        <v>291</v>
      </c>
      <c r="C10" t="s">
        <v>289</v>
      </c>
      <c r="E10" s="25">
        <f>E5-E6</f>
        <v>7.4994105947820948</v>
      </c>
      <c r="F10" s="25">
        <f t="shared" ref="F10:AS10" si="0">F5-F6</f>
        <v>12.929066194227588</v>
      </c>
      <c r="G10" s="25">
        <f t="shared" si="0"/>
        <v>16.860613445003526</v>
      </c>
      <c r="H10" s="25">
        <f t="shared" si="0"/>
        <v>19.707707772114684</v>
      </c>
      <c r="I10" s="25">
        <f t="shared" si="0"/>
        <v>21.769706774157392</v>
      </c>
      <c r="J10" s="25">
        <f t="shared" si="0"/>
        <v>23.26327272591104</v>
      </c>
      <c r="K10" s="25">
        <f t="shared" si="0"/>
        <v>24.345231869048792</v>
      </c>
      <c r="L10" s="25">
        <f t="shared" si="0"/>
        <v>25.12911079269778</v>
      </c>
      <c r="M10" s="25">
        <f t="shared" si="0"/>
        <v>25.697099856398076</v>
      </c>
      <c r="N10" s="25">
        <f t="shared" si="0"/>
        <v>26.108709018256064</v>
      </c>
      <c r="O10" s="25">
        <f t="shared" si="0"/>
        <v>26.407031101026277</v>
      </c>
      <c r="P10" s="25">
        <f t="shared" si="0"/>
        <v>26.623274242773942</v>
      </c>
      <c r="Q10" s="25">
        <f t="shared" si="0"/>
        <v>26.780042141513199</v>
      </c>
      <c r="R10" s="25">
        <f t="shared" si="0"/>
        <v>26.893708276900867</v>
      </c>
      <c r="S10" s="25">
        <f t="shared" si="0"/>
        <v>26.976134527501365</v>
      </c>
      <c r="T10" s="25">
        <f t="shared" si="0"/>
        <v>27.035915344268957</v>
      </c>
      <c r="U10" s="25">
        <f t="shared" si="0"/>
        <v>27.079278548943702</v>
      </c>
      <c r="V10" s="25">
        <f t="shared" si="0"/>
        <v>27.110737593240799</v>
      </c>
      <c r="W10" s="25">
        <f t="shared" si="0"/>
        <v>27.133563904386016</v>
      </c>
      <c r="X10" s="25">
        <f t="shared" si="0"/>
        <v>27.150128980740551</v>
      </c>
      <c r="Y10" s="25">
        <f t="shared" si="0"/>
        <v>27.162152182176392</v>
      </c>
      <c r="Z10" s="25">
        <f t="shared" si="0"/>
        <v>27.170880233068214</v>
      </c>
      <c r="AA10" s="25">
        <f t="shared" si="0"/>
        <v>27.17721727232151</v>
      </c>
      <c r="AB10" s="25">
        <f t="shared" si="0"/>
        <v>27.181819086128399</v>
      </c>
      <c r="AC10" s="25">
        <f t="shared" si="0"/>
        <v>27.185161396412148</v>
      </c>
      <c r="AD10" s="25">
        <f t="shared" si="0"/>
        <v>27.187589354269363</v>
      </c>
      <c r="AE10" s="25">
        <f t="shared" si="0"/>
        <v>27.189353416007037</v>
      </c>
      <c r="AF10" s="25">
        <f t="shared" si="0"/>
        <v>27.190635351857821</v>
      </c>
      <c r="AG10" s="25">
        <f t="shared" si="0"/>
        <v>27.19156710383421</v>
      </c>
      <c r="AH10" s="25">
        <f t="shared" si="0"/>
        <v>27.19224446068317</v>
      </c>
      <c r="AI10" s="25">
        <f t="shared" si="0"/>
        <v>27.192736975817702</v>
      </c>
      <c r="AJ10" s="25">
        <f t="shared" si="0"/>
        <v>27.193095161463649</v>
      </c>
      <c r="AK10" s="25">
        <f t="shared" si="0"/>
        <v>27.19335570783403</v>
      </c>
      <c r="AL10" s="25">
        <f t="shared" si="0"/>
        <v>27.193545270083618</v>
      </c>
      <c r="AM10" s="25">
        <f t="shared" si="0"/>
        <v>27.193683216491507</v>
      </c>
      <c r="AN10" s="25">
        <f t="shared" si="0"/>
        <v>27.193783623124936</v>
      </c>
      <c r="AO10" s="25">
        <f t="shared" si="0"/>
        <v>27.193856721823884</v>
      </c>
      <c r="AP10" s="25">
        <f t="shared" si="0"/>
        <v>27.193909951508822</v>
      </c>
      <c r="AQ10" s="25">
        <f t="shared" si="0"/>
        <v>27.193948721610148</v>
      </c>
      <c r="AR10" s="25">
        <f t="shared" si="0"/>
        <v>27.193976966544014</v>
      </c>
      <c r="AS10" s="25">
        <f t="shared" si="0"/>
        <v>27.193997548496583</v>
      </c>
    </row>
    <row r="11" spans="2:45">
      <c r="C11" t="s">
        <v>290</v>
      </c>
      <c r="E11" s="25">
        <f>E5-E7</f>
        <v>9.8321463064298023</v>
      </c>
      <c r="F11" s="25">
        <f t="shared" ref="F11:AS11" si="1">F5-F7</f>
        <v>16.980885249628017</v>
      </c>
      <c r="G11" s="25">
        <f t="shared" si="1"/>
        <v>22.179554644858992</v>
      </c>
      <c r="H11" s="25">
        <f t="shared" si="1"/>
        <v>25.960829153365765</v>
      </c>
      <c r="I11" s="25">
        <f t="shared" si="1"/>
        <v>28.711692818724774</v>
      </c>
      <c r="J11" s="25">
        <f t="shared" si="1"/>
        <v>30.713334822514486</v>
      </c>
      <c r="K11" s="25">
        <f t="shared" si="1"/>
        <v>32.17010776835312</v>
      </c>
      <c r="L11" s="25">
        <f t="shared" si="1"/>
        <v>33.230550237066211</v>
      </c>
      <c r="M11" s="25">
        <f t="shared" si="1"/>
        <v>34.002650707007497</v>
      </c>
      <c r="N11" s="25">
        <f t="shared" si="1"/>
        <v>34.564932050708912</v>
      </c>
      <c r="O11" s="25">
        <f t="shared" si="1"/>
        <v>34.974502289042022</v>
      </c>
      <c r="P11" s="25">
        <f t="shared" si="1"/>
        <v>35.272902886382681</v>
      </c>
      <c r="Q11" s="25">
        <f t="shared" si="1"/>
        <v>35.490357837179232</v>
      </c>
      <c r="R11" s="25">
        <f t="shared" si="1"/>
        <v>35.648861378915711</v>
      </c>
      <c r="S11" s="25">
        <f t="shared" si="1"/>
        <v>35.764422157181762</v>
      </c>
      <c r="T11" s="25">
        <f t="shared" si="1"/>
        <v>35.848694589092801</v>
      </c>
      <c r="U11" s="25">
        <f t="shared" si="1"/>
        <v>35.910164976697466</v>
      </c>
      <c r="V11" s="25">
        <f t="shared" si="1"/>
        <v>35.955014054102257</v>
      </c>
      <c r="W11" s="25">
        <f t="shared" si="1"/>
        <v>35.987744355145381</v>
      </c>
      <c r="X11" s="25">
        <f t="shared" si="1"/>
        <v>36.011636613482118</v>
      </c>
      <c r="Y11" s="25">
        <f t="shared" si="1"/>
        <v>36.029081852107652</v>
      </c>
      <c r="Z11" s="25">
        <f t="shared" si="1"/>
        <v>36.04182306971083</v>
      </c>
      <c r="AA11" s="25">
        <f t="shared" si="1"/>
        <v>36.051131169992452</v>
      </c>
      <c r="AB11" s="25">
        <f t="shared" si="1"/>
        <v>36.057933051627671</v>
      </c>
      <c r="AC11" s="25">
        <f t="shared" si="1"/>
        <v>36.062904887384448</v>
      </c>
      <c r="AD11" s="25">
        <f t="shared" si="1"/>
        <v>36.066540067621943</v>
      </c>
      <c r="AE11" s="25">
        <f t="shared" si="1"/>
        <v>36.069198700519976</v>
      </c>
      <c r="AF11" s="25">
        <f t="shared" si="1"/>
        <v>36.071143683567101</v>
      </c>
      <c r="AG11" s="25">
        <f t="shared" si="1"/>
        <v>36.072566995351551</v>
      </c>
      <c r="AH11" s="25">
        <f t="shared" si="1"/>
        <v>36.073608863581995</v>
      </c>
      <c r="AI11" s="25">
        <f t="shared" si="1"/>
        <v>36.07437174283212</v>
      </c>
      <c r="AJ11" s="25">
        <f t="shared" si="1"/>
        <v>36.074930509873646</v>
      </c>
      <c r="AK11" s="25">
        <f t="shared" si="1"/>
        <v>36.075339901946613</v>
      </c>
      <c r="AL11" s="25">
        <f t="shared" si="1"/>
        <v>36.075639944892387</v>
      </c>
      <c r="AM11" s="25">
        <f t="shared" si="1"/>
        <v>36.075859915375602</v>
      </c>
      <c r="AN11" s="25">
        <f t="shared" si="1"/>
        <v>36.076021233818537</v>
      </c>
      <c r="AO11" s="25">
        <f t="shared" si="1"/>
        <v>36.076139577168675</v>
      </c>
      <c r="AP11" s="25">
        <f t="shared" si="1"/>
        <v>36.076226422303506</v>
      </c>
      <c r="AQ11" s="25">
        <f>AQ5-AQ7</f>
        <v>36.076290173811884</v>
      </c>
      <c r="AR11" s="25">
        <f t="shared" si="1"/>
        <v>36.076336988300014</v>
      </c>
      <c r="AS11" s="25">
        <f t="shared" si="1"/>
        <v>36.076371377051352</v>
      </c>
    </row>
    <row r="13" spans="2:45">
      <c r="B13" t="s">
        <v>292</v>
      </c>
      <c r="D13" t="s">
        <v>272</v>
      </c>
      <c r="E13" s="259">
        <f>SUM(E10:AS10)</f>
        <v>1043.4582534254498</v>
      </c>
    </row>
    <row r="14" spans="2:45">
      <c r="D14" t="s">
        <v>263</v>
      </c>
      <c r="E14" s="259">
        <f>SUM(E11:AS11)</f>
        <v>1382.6404450247189</v>
      </c>
    </row>
    <row r="18" spans="4:8">
      <c r="D18" t="s">
        <v>294</v>
      </c>
    </row>
    <row r="19" spans="4:8">
      <c r="D19">
        <v>82</v>
      </c>
      <c r="E19">
        <f>D19*1*10^(-9)</f>
        <v>8.2000000000000006E-8</v>
      </c>
    </row>
    <row r="20" spans="4:8">
      <c r="E20">
        <f>E19*901179</f>
        <v>7.3896678000000007E-2</v>
      </c>
    </row>
    <row r="21" spans="4:8">
      <c r="E21">
        <f>E20*109</f>
        <v>8.0547379020000012</v>
      </c>
      <c r="H21" s="23">
        <f>E14-E28</f>
        <v>400.35533502471878</v>
      </c>
    </row>
    <row r="22" spans="4:8">
      <c r="E22" s="47">
        <f>E21*50</f>
        <v>402.73689510000008</v>
      </c>
      <c r="F22" t="s">
        <v>221</v>
      </c>
      <c r="H22" s="23">
        <f>E13-E22</f>
        <v>640.72135832544973</v>
      </c>
    </row>
    <row r="25" spans="4:8">
      <c r="D25">
        <v>200</v>
      </c>
      <c r="E25">
        <f>D25*1*10^(-9)</f>
        <v>2.0000000000000002E-7</v>
      </c>
    </row>
    <row r="26" spans="4:8">
      <c r="E26">
        <f>E25*901179</f>
        <v>0.18023580000000003</v>
      </c>
    </row>
    <row r="27" spans="4:8">
      <c r="E27">
        <f>E26*109</f>
        <v>19.645702200000002</v>
      </c>
    </row>
    <row r="28" spans="4:8">
      <c r="E28" s="47">
        <f>E27*50</f>
        <v>982.28511000000015</v>
      </c>
    </row>
  </sheetData>
  <pageMargins left="0.75" right="0.75" top="1" bottom="1" header="0.5" footer="0.5"/>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AV14"/>
  <sheetViews>
    <sheetView tabSelected="1" topLeftCell="A2" workbookViewId="0">
      <selection activeCell="C7" sqref="C7"/>
    </sheetView>
  </sheetViews>
  <sheetFormatPr baseColWidth="10" defaultRowHeight="15" x14ac:dyDescent="0"/>
  <sheetData>
    <row r="3" spans="2:48">
      <c r="B3" s="250" t="s">
        <v>74</v>
      </c>
      <c r="C3" s="250"/>
      <c r="D3" s="250"/>
      <c r="E3" s="250"/>
      <c r="F3">
        <v>1990</v>
      </c>
      <c r="G3">
        <v>2000</v>
      </c>
      <c r="H3">
        <v>2010</v>
      </c>
      <c r="I3">
        <v>2011</v>
      </c>
      <c r="J3">
        <v>2012</v>
      </c>
      <c r="K3">
        <v>2013</v>
      </c>
      <c r="L3">
        <v>2014</v>
      </c>
      <c r="M3">
        <v>2015</v>
      </c>
      <c r="N3">
        <v>2016</v>
      </c>
      <c r="O3">
        <v>2017</v>
      </c>
      <c r="P3">
        <v>2018</v>
      </c>
      <c r="Q3">
        <v>2019</v>
      </c>
      <c r="R3">
        <v>2020</v>
      </c>
      <c r="S3">
        <v>2021</v>
      </c>
      <c r="T3">
        <v>2022</v>
      </c>
      <c r="U3">
        <v>2023</v>
      </c>
      <c r="V3">
        <v>2024</v>
      </c>
      <c r="W3">
        <v>2025</v>
      </c>
      <c r="X3">
        <v>2026</v>
      </c>
      <c r="Y3">
        <v>2027</v>
      </c>
      <c r="Z3">
        <v>2028</v>
      </c>
      <c r="AA3">
        <v>2029</v>
      </c>
      <c r="AB3">
        <v>2030</v>
      </c>
      <c r="AC3">
        <v>2031</v>
      </c>
      <c r="AD3">
        <v>2032</v>
      </c>
      <c r="AE3">
        <v>2033</v>
      </c>
      <c r="AF3">
        <v>2034</v>
      </c>
      <c r="AG3">
        <v>2035</v>
      </c>
      <c r="AH3">
        <v>2036</v>
      </c>
      <c r="AI3">
        <v>2037</v>
      </c>
      <c r="AJ3">
        <v>2038</v>
      </c>
      <c r="AK3">
        <v>2039</v>
      </c>
      <c r="AL3">
        <v>2040</v>
      </c>
      <c r="AM3">
        <v>2041</v>
      </c>
      <c r="AN3">
        <v>2042</v>
      </c>
      <c r="AO3">
        <v>2043</v>
      </c>
      <c r="AP3">
        <v>2044</v>
      </c>
      <c r="AQ3">
        <v>2045</v>
      </c>
      <c r="AR3">
        <v>2046</v>
      </c>
      <c r="AS3">
        <v>2047</v>
      </c>
      <c r="AT3">
        <v>2048</v>
      </c>
      <c r="AU3">
        <v>2049</v>
      </c>
      <c r="AV3">
        <v>2050</v>
      </c>
    </row>
    <row r="4" spans="2:48">
      <c r="E4" t="s">
        <v>72</v>
      </c>
      <c r="F4">
        <v>8116593.5570616741</v>
      </c>
      <c r="G4">
        <v>8847086.9771972243</v>
      </c>
      <c r="H4">
        <v>9577580.3973327745</v>
      </c>
      <c r="I4">
        <v>9520325.9246524647</v>
      </c>
      <c r="J4">
        <v>9462762.6396140382</v>
      </c>
      <c r="K4">
        <v>9404886.2496768851</v>
      </c>
      <c r="L4">
        <v>9346692.4152829666</v>
      </c>
      <c r="M4">
        <v>9288176.7493930571</v>
      </c>
      <c r="N4">
        <v>9143185.9194731247</v>
      </c>
      <c r="O4">
        <v>8997326.8434961885</v>
      </c>
      <c r="P4">
        <v>8850588.942321375</v>
      </c>
      <c r="Q4">
        <v>8702961.5269595329</v>
      </c>
      <c r="R4">
        <v>8556285.7195855826</v>
      </c>
      <c r="S4">
        <v>8409534.1710507218</v>
      </c>
      <c r="T4">
        <v>8262705.95064935</v>
      </c>
      <c r="U4">
        <v>8115800.117975709</v>
      </c>
      <c r="V4">
        <v>7968815.7228307622</v>
      </c>
      <c r="W4">
        <v>7821751.8051281655</v>
      </c>
      <c r="X4">
        <v>7767467.6829221928</v>
      </c>
      <c r="Y4">
        <v>7713164.7980834842</v>
      </c>
      <c r="Z4">
        <v>7658842.8657802446</v>
      </c>
      <c r="AA4">
        <v>7604501.597963606</v>
      </c>
      <c r="AB4">
        <v>7550140.7033353765</v>
      </c>
      <c r="AC4">
        <v>7495759.8873155285</v>
      </c>
      <c r="AD4">
        <v>7441358.8520093327</v>
      </c>
      <c r="AE4">
        <v>7386937.2961742179</v>
      </c>
      <c r="AF4">
        <v>7332494.9151863093</v>
      </c>
      <c r="AG4">
        <v>7278031.4010066558</v>
      </c>
      <c r="AH4">
        <v>7223546.4421471385</v>
      </c>
      <c r="AI4">
        <v>7169039.7236360526</v>
      </c>
      <c r="AJ4">
        <v>7114510.9269833863</v>
      </c>
      <c r="AK4">
        <v>7059959.7301457599</v>
      </c>
      <c r="AL4">
        <v>7005385.8074910259</v>
      </c>
      <c r="AM4">
        <v>6950788.8297625799</v>
      </c>
      <c r="AN4">
        <v>6896168.4640432913</v>
      </c>
      <c r="AO4">
        <v>6841524.3737191139</v>
      </c>
      <c r="AP4">
        <v>6786856.2184423758</v>
      </c>
      <c r="AQ4">
        <v>6732163.6540946886</v>
      </c>
      <c r="AR4">
        <v>6677446.3327495493</v>
      </c>
      <c r="AS4">
        <v>6622703.902634562</v>
      </c>
      <c r="AT4">
        <v>6567936.0080933319</v>
      </c>
      <c r="AU4">
        <v>6513142.2895469842</v>
      </c>
      <c r="AV4">
        <v>6458322.3834553268</v>
      </c>
    </row>
    <row r="5" spans="2:48">
      <c r="E5" t="s">
        <v>62</v>
      </c>
      <c r="F5">
        <v>8116593.5570616741</v>
      </c>
      <c r="G5">
        <v>8847086.9771972243</v>
      </c>
      <c r="H5">
        <v>7758890.8345815698</v>
      </c>
      <c r="I5">
        <v>6413069.2242209325</v>
      </c>
      <c r="J5">
        <v>5447387.3149503106</v>
      </c>
      <c r="K5">
        <v>4754432.826670873</v>
      </c>
      <c r="L5">
        <v>4257122.1909632217</v>
      </c>
      <c r="M5">
        <v>3900135.2584357075</v>
      </c>
      <c r="N5">
        <v>3609757.4714642786</v>
      </c>
      <c r="O5">
        <v>3394325.2658770853</v>
      </c>
      <c r="P5">
        <v>3231992.9445145102</v>
      </c>
      <c r="Q5">
        <v>3107196.4244910614</v>
      </c>
      <c r="R5">
        <v>2993755.2707446017</v>
      </c>
      <c r="S5">
        <v>2899421.4603654332</v>
      </c>
      <c r="T5">
        <v>2818692.9393452094</v>
      </c>
      <c r="U5">
        <v>2747643.9441829114</v>
      </c>
      <c r="V5">
        <v>2683473.6490357756</v>
      </c>
      <c r="W5">
        <v>2624183.9682171871</v>
      </c>
      <c r="X5">
        <v>2599425.78397538</v>
      </c>
      <c r="Y5">
        <v>2577025.3460434135</v>
      </c>
      <c r="Z5">
        <v>2556317.2372346963</v>
      </c>
      <c r="AA5">
        <v>2536822.3089382616</v>
      </c>
      <c r="AB5">
        <v>2518195.4850676795</v>
      </c>
      <c r="AC5">
        <v>2500188.1999312816</v>
      </c>
      <c r="AD5">
        <v>2482621.3651493979</v>
      </c>
      <c r="AE5">
        <v>2465365.912707129</v>
      </c>
      <c r="AF5">
        <v>2448328.7897782619</v>
      </c>
      <c r="AG5">
        <v>2431442.876922382</v>
      </c>
      <c r="AH5">
        <v>2414659.7299567293</v>
      </c>
      <c r="AI5">
        <v>2397944.3542024461</v>
      </c>
      <c r="AJ5">
        <v>2381271.4416748579</v>
      </c>
      <c r="AK5">
        <v>2364622.6614174782</v>
      </c>
      <c r="AL5">
        <v>2347984.7080372889</v>
      </c>
      <c r="AM5">
        <v>2331347.8961478472</v>
      </c>
      <c r="AN5">
        <v>2314705.1479034009</v>
      </c>
      <c r="AO5">
        <v>2298051.2636115123</v>
      </c>
      <c r="AP5">
        <v>2281382.3962196596</v>
      </c>
      <c r="AQ5">
        <v>2264695.6726467018</v>
      </c>
      <c r="AR5">
        <v>2247988.9208932561</v>
      </c>
      <c r="AS5">
        <v>2231260.4733570651</v>
      </c>
      <c r="AT5">
        <v>2214509.02505357</v>
      </c>
      <c r="AU5">
        <v>2197733.5313995248</v>
      </c>
      <c r="AV5">
        <v>2180933.1345076822</v>
      </c>
    </row>
    <row r="6" spans="2:48">
      <c r="E6" t="s">
        <v>64</v>
      </c>
      <c r="F6">
        <v>8116593.5570616741</v>
      </c>
      <c r="G6">
        <v>8847086.9771972243</v>
      </c>
      <c r="H6">
        <v>7193176.7644141829</v>
      </c>
      <c r="I6">
        <v>5439291.0936355852</v>
      </c>
      <c r="J6">
        <v>4180675.0854753004</v>
      </c>
      <c r="K6">
        <v>3278875.645279259</v>
      </c>
      <c r="L6">
        <v>2634145.5548233544</v>
      </c>
      <c r="M6">
        <v>2174615.2011482362</v>
      </c>
      <c r="N6">
        <v>1831241.2044495244</v>
      </c>
      <c r="O6">
        <v>1587959.0015772602</v>
      </c>
      <c r="P6">
        <v>1416008.4548407965</v>
      </c>
      <c r="Q6">
        <v>1294811.2272527469</v>
      </c>
      <c r="R6">
        <v>1189053.3650065798</v>
      </c>
      <c r="S6">
        <v>1109242.3750565709</v>
      </c>
      <c r="T6">
        <v>1048005.9580030236</v>
      </c>
      <c r="U6">
        <v>1000059.3904585051</v>
      </c>
      <c r="V6">
        <v>961614.41385112295</v>
      </c>
      <c r="W6">
        <v>929955.48090973916</v>
      </c>
      <c r="X6">
        <v>914063.63590395579</v>
      </c>
      <c r="Y6">
        <v>901473.83811596886</v>
      </c>
      <c r="Z6">
        <v>891269.3714634137</v>
      </c>
      <c r="AA6">
        <v>882786.75235433993</v>
      </c>
      <c r="AB6">
        <v>875545.66652331105</v>
      </c>
      <c r="AC6">
        <v>869198.31314792915</v>
      </c>
      <c r="AD6">
        <v>863492.77451317769</v>
      </c>
      <c r="AE6">
        <v>858246.52343538194</v>
      </c>
      <c r="AF6">
        <v>853327.25948051154</v>
      </c>
      <c r="AG6">
        <v>848639.04416966485</v>
      </c>
      <c r="AH6">
        <v>844112.2681748264</v>
      </c>
      <c r="AI6">
        <v>839696.39010183001</v>
      </c>
      <c r="AJ6">
        <v>835354.68023806461</v>
      </c>
      <c r="AK6">
        <v>831060.4149427712</v>
      </c>
      <c r="AL6">
        <v>826794.12079977128</v>
      </c>
      <c r="AM6">
        <v>822541.57857149048</v>
      </c>
      <c r="AN6">
        <v>818292.3771860986</v>
      </c>
      <c r="AO6">
        <v>814038.86597758438</v>
      </c>
      <c r="AP6">
        <v>809775.39533682866</v>
      </c>
      <c r="AQ6">
        <v>805497.76626772759</v>
      </c>
      <c r="AR6">
        <v>801202.83128954901</v>
      </c>
      <c r="AS6">
        <v>796888.20500768092</v>
      </c>
      <c r="AT6">
        <v>792552.05416839162</v>
      </c>
      <c r="AU6">
        <v>788192.94533290213</v>
      </c>
      <c r="AV6">
        <v>783809.73432944855</v>
      </c>
    </row>
    <row r="8" spans="2:48">
      <c r="E8">
        <v>2010</v>
      </c>
    </row>
    <row r="9" spans="2:48">
      <c r="D9" t="s">
        <v>272</v>
      </c>
      <c r="E9">
        <f>H4-H5</f>
        <v>1818689.5627512047</v>
      </c>
      <c r="F9">
        <f t="shared" ref="F9:AV9" si="0">I4-I5</f>
        <v>3107256.7004315322</v>
      </c>
      <c r="G9">
        <f t="shared" si="0"/>
        <v>4015375.3246637275</v>
      </c>
      <c r="H9">
        <f t="shared" si="0"/>
        <v>4650453.4230060121</v>
      </c>
      <c r="I9">
        <f t="shared" si="0"/>
        <v>5089570.2243197449</v>
      </c>
      <c r="J9">
        <f t="shared" si="0"/>
        <v>5388041.4909573495</v>
      </c>
      <c r="K9">
        <f t="shared" si="0"/>
        <v>5533428.4480088465</v>
      </c>
      <c r="L9">
        <f t="shared" si="0"/>
        <v>5603001.5776191037</v>
      </c>
      <c r="M9">
        <f t="shared" si="0"/>
        <v>5618595.9978068648</v>
      </c>
      <c r="N9">
        <f t="shared" si="0"/>
        <v>5595765.102468472</v>
      </c>
      <c r="O9">
        <f t="shared" si="0"/>
        <v>5562530.4488409813</v>
      </c>
      <c r="P9">
        <f t="shared" si="0"/>
        <v>5510112.7106852885</v>
      </c>
      <c r="Q9">
        <f t="shared" si="0"/>
        <v>5444013.0113041401</v>
      </c>
      <c r="R9">
        <f t="shared" si="0"/>
        <v>5368156.1737927981</v>
      </c>
      <c r="S9">
        <f t="shared" si="0"/>
        <v>5285342.0737949871</v>
      </c>
      <c r="T9">
        <f t="shared" si="0"/>
        <v>5197567.836910978</v>
      </c>
      <c r="U9">
        <f t="shared" si="0"/>
        <v>5168041.8989468124</v>
      </c>
      <c r="V9">
        <f t="shared" si="0"/>
        <v>5136139.4520400707</v>
      </c>
      <c r="W9">
        <f t="shared" si="0"/>
        <v>5102525.6285455488</v>
      </c>
      <c r="X9">
        <f t="shared" si="0"/>
        <v>5067679.289025344</v>
      </c>
      <c r="Y9">
        <f t="shared" si="0"/>
        <v>5031945.2182676969</v>
      </c>
      <c r="Z9">
        <f t="shared" si="0"/>
        <v>4995571.6873842468</v>
      </c>
      <c r="AA9">
        <f t="shared" si="0"/>
        <v>4958737.4868599344</v>
      </c>
      <c r="AB9">
        <f t="shared" si="0"/>
        <v>4921571.3834670894</v>
      </c>
      <c r="AC9">
        <f t="shared" si="0"/>
        <v>4884166.1254080478</v>
      </c>
      <c r="AD9">
        <f t="shared" si="0"/>
        <v>4846588.5240842737</v>
      </c>
      <c r="AE9">
        <f t="shared" si="0"/>
        <v>4808886.7121904092</v>
      </c>
      <c r="AF9">
        <f t="shared" si="0"/>
        <v>4771095.369433606</v>
      </c>
      <c r="AG9">
        <f t="shared" si="0"/>
        <v>4733239.4853085279</v>
      </c>
      <c r="AH9">
        <f t="shared" si="0"/>
        <v>4695337.0687282812</v>
      </c>
      <c r="AI9">
        <f t="shared" si="0"/>
        <v>4657401.099453737</v>
      </c>
      <c r="AJ9">
        <f t="shared" si="0"/>
        <v>4619440.9336147327</v>
      </c>
      <c r="AK9">
        <f t="shared" si="0"/>
        <v>4581463.3161398899</v>
      </c>
      <c r="AL9">
        <f t="shared" si="0"/>
        <v>4543473.1101076016</v>
      </c>
      <c r="AM9">
        <f t="shared" si="0"/>
        <v>4505473.8222227162</v>
      </c>
      <c r="AN9">
        <f t="shared" si="0"/>
        <v>4467467.9814479873</v>
      </c>
      <c r="AO9">
        <f t="shared" si="0"/>
        <v>4429457.4118562937</v>
      </c>
      <c r="AP9">
        <f t="shared" si="0"/>
        <v>4391443.4292774964</v>
      </c>
      <c r="AQ9">
        <f t="shared" si="0"/>
        <v>4353426.9830397619</v>
      </c>
      <c r="AR9">
        <f t="shared" si="0"/>
        <v>4315408.7581474595</v>
      </c>
      <c r="AS9">
        <f t="shared" si="0"/>
        <v>4277389.2489476446</v>
      </c>
    </row>
    <row r="10" spans="2:48">
      <c r="D10" t="s">
        <v>263</v>
      </c>
      <c r="E10">
        <f>H4-H6</f>
        <v>2384403.6329185916</v>
      </c>
      <c r="F10">
        <f t="shared" ref="F10:AS10" si="1">I4-I6</f>
        <v>4081034.8310168795</v>
      </c>
      <c r="G10">
        <f t="shared" si="1"/>
        <v>5282087.5541387377</v>
      </c>
      <c r="H10">
        <f t="shared" si="1"/>
        <v>6126010.6043976266</v>
      </c>
      <c r="I10">
        <f t="shared" si="1"/>
        <v>6712546.8604596127</v>
      </c>
      <c r="J10">
        <f t="shared" si="1"/>
        <v>7113561.5482448209</v>
      </c>
      <c r="K10">
        <f t="shared" si="1"/>
        <v>7311944.7150236005</v>
      </c>
      <c r="L10">
        <f t="shared" si="1"/>
        <v>7409367.8419189285</v>
      </c>
      <c r="M10">
        <f t="shared" si="1"/>
        <v>7434580.4874805789</v>
      </c>
      <c r="N10">
        <f t="shared" si="1"/>
        <v>7408150.2997067859</v>
      </c>
      <c r="O10">
        <f t="shared" si="1"/>
        <v>7367232.3545790026</v>
      </c>
      <c r="P10">
        <f t="shared" si="1"/>
        <v>7300291.7959941514</v>
      </c>
      <c r="Q10">
        <f t="shared" si="1"/>
        <v>7214699.9926463263</v>
      </c>
      <c r="R10">
        <f t="shared" si="1"/>
        <v>7115740.7275172044</v>
      </c>
      <c r="S10">
        <f t="shared" si="1"/>
        <v>7007201.3089796389</v>
      </c>
      <c r="T10">
        <f t="shared" si="1"/>
        <v>6891796.3242184259</v>
      </c>
      <c r="U10">
        <f t="shared" si="1"/>
        <v>6853404.0470182374</v>
      </c>
      <c r="V10">
        <f t="shared" si="1"/>
        <v>6811690.9599675154</v>
      </c>
      <c r="W10">
        <f t="shared" si="1"/>
        <v>6767573.4943168312</v>
      </c>
      <c r="X10">
        <f t="shared" si="1"/>
        <v>6721714.8456092663</v>
      </c>
      <c r="Y10">
        <f t="shared" si="1"/>
        <v>6674595.0368120652</v>
      </c>
      <c r="Z10">
        <f t="shared" si="1"/>
        <v>6626561.574167599</v>
      </c>
      <c r="AA10">
        <f t="shared" si="1"/>
        <v>6577866.0774961552</v>
      </c>
      <c r="AB10">
        <f t="shared" si="1"/>
        <v>6528690.7727388358</v>
      </c>
      <c r="AC10">
        <f t="shared" si="1"/>
        <v>6479167.6557057975</v>
      </c>
      <c r="AD10">
        <f t="shared" si="1"/>
        <v>6429392.3568369914</v>
      </c>
      <c r="AE10">
        <f t="shared" si="1"/>
        <v>6379434.1739723124</v>
      </c>
      <c r="AF10">
        <f t="shared" si="1"/>
        <v>6329343.3335342221</v>
      </c>
      <c r="AG10">
        <f t="shared" si="1"/>
        <v>6279156.2467453219</v>
      </c>
      <c r="AH10">
        <f t="shared" si="1"/>
        <v>6228899.3152029887</v>
      </c>
      <c r="AI10">
        <f t="shared" si="1"/>
        <v>6178591.6866912544</v>
      </c>
      <c r="AJ10">
        <f t="shared" si="1"/>
        <v>6128247.2511910889</v>
      </c>
      <c r="AK10">
        <f t="shared" si="1"/>
        <v>6077876.0868571922</v>
      </c>
      <c r="AL10">
        <f t="shared" si="1"/>
        <v>6027485.5077415295</v>
      </c>
      <c r="AM10">
        <f t="shared" si="1"/>
        <v>5977080.8231055476</v>
      </c>
      <c r="AN10">
        <f t="shared" si="1"/>
        <v>5926665.8878269605</v>
      </c>
      <c r="AO10">
        <f t="shared" si="1"/>
        <v>5876243.5014599999</v>
      </c>
      <c r="AP10">
        <f t="shared" si="1"/>
        <v>5825815.6976268813</v>
      </c>
      <c r="AQ10">
        <f t="shared" si="1"/>
        <v>5775383.95392494</v>
      </c>
      <c r="AR10">
        <f t="shared" si="1"/>
        <v>5724949.3442140818</v>
      </c>
      <c r="AS10">
        <f t="shared" si="1"/>
        <v>5674512.6491258778</v>
      </c>
    </row>
    <row r="12" spans="2:48">
      <c r="D12" t="s">
        <v>295</v>
      </c>
      <c r="F12" t="s">
        <v>296</v>
      </c>
    </row>
    <row r="13" spans="2:48">
      <c r="D13" t="s">
        <v>272</v>
      </c>
      <c r="E13">
        <f>SUM(E9:AS9)</f>
        <v>197051271.53130725</v>
      </c>
    </row>
    <row r="14" spans="2:48">
      <c r="D14" t="s">
        <v>263</v>
      </c>
      <c r="E14">
        <f>SUM(E10:AS10)</f>
        <v>261040993.15913039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Statu quo</vt:lpstr>
      <vt:lpstr>Rénovation</vt:lpstr>
      <vt:lpstr>Démolition</vt:lpstr>
      <vt:lpstr>Résultats</vt:lpstr>
      <vt:lpstr>Coût des options (VAN)</vt:lpstr>
      <vt:lpstr>Tableaux</vt:lpstr>
      <vt:lpstr>Test de sensibilité</vt:lpstr>
      <vt:lpstr>Energie économisée</vt:lpstr>
      <vt:lpstr>Emissions évitées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Younes Denn</dc:creator>
  <cp:lastModifiedBy>Younes Denn</cp:lastModifiedBy>
  <dcterms:created xsi:type="dcterms:W3CDTF">2015-07-28T20:17:38Z</dcterms:created>
  <dcterms:modified xsi:type="dcterms:W3CDTF">2015-08-06T04:41:23Z</dcterms:modified>
</cp:coreProperties>
</file>